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0" windowWidth="10965" windowHeight="10605" tabRatio="749"/>
  </bookViews>
  <sheets>
    <sheet name="Version control" sheetId="14" r:id="rId1"/>
    <sheet name="Contents" sheetId="12" r:id="rId2"/>
    <sheet name="1. PV GVA" sheetId="3" r:id="rId3"/>
    <sheet name="2. PV Landings" sheetId="11" r:id="rId4"/>
    <sheet name="3. Balanced Seas rMCZ Impacts" sheetId="7" r:id="rId5"/>
    <sheet name="4.FindingSanctuary rMCZ Impacts" sheetId="1" r:id="rId6"/>
    <sheet name="4.1. FS rMCZ ZoneCalcs" sheetId="2" state="hidden" r:id="rId7"/>
    <sheet name="5. ISCZ rMCZ Impacts" sheetId="6" r:id="rId8"/>
    <sheet name="6. Net Gain rMCZ Impacts" sheetId="9" r:id="rId9"/>
    <sheet name="7. Summary figures" sheetId="13" r:id="rId10"/>
    <sheet name="8. GVA assumptions" sheetId="4" r:id="rId11"/>
    <sheet name="9. BE assumptions" sheetId="10" r:id="rId12"/>
    <sheet name="Sheet1" sheetId="15" r:id="rId13"/>
  </sheets>
  <definedNames>
    <definedName name="_xlnm.Print_Area" localSheetId="2">'1. PV GVA'!$A$3:$W$182</definedName>
  </definedNames>
  <calcPr calcId="125725"/>
</workbook>
</file>

<file path=xl/calcChain.xml><?xml version="1.0" encoding="utf-8"?>
<calcChain xmlns="http://schemas.openxmlformats.org/spreadsheetml/2006/main">
  <c r="L7" i="13"/>
  <c r="M7"/>
  <c r="N7"/>
  <c r="O7"/>
  <c r="P7"/>
  <c r="Q7"/>
  <c r="R7"/>
  <c r="S7"/>
  <c r="T7"/>
  <c r="U7"/>
  <c r="V7"/>
  <c r="W7"/>
  <c r="X7"/>
  <c r="K7"/>
  <c r="G46" i="11" l="1"/>
  <c r="L6" i="13"/>
  <c r="M6"/>
  <c r="N6"/>
  <c r="O6"/>
  <c r="P6"/>
  <c r="Q6"/>
  <c r="R6"/>
  <c r="S6"/>
  <c r="T6"/>
  <c r="U6"/>
  <c r="V6"/>
  <c r="W6"/>
  <c r="X6"/>
  <c r="K6"/>
  <c r="O5"/>
  <c r="P5"/>
  <c r="W5"/>
  <c r="X5"/>
  <c r="Y6"/>
  <c r="Z6"/>
  <c r="Y7"/>
  <c r="Z7"/>
  <c r="X4"/>
  <c r="V4"/>
  <c r="T4"/>
  <c r="R4"/>
  <c r="P4"/>
  <c r="N4"/>
  <c r="L4"/>
  <c r="Z4" s="1"/>
  <c r="M4"/>
  <c r="O4"/>
  <c r="Q4"/>
  <c r="S4"/>
  <c r="U4"/>
  <c r="W4"/>
  <c r="K4"/>
  <c r="O8"/>
  <c r="P8"/>
  <c r="W8"/>
  <c r="X8"/>
  <c r="C5"/>
  <c r="D5"/>
  <c r="E5"/>
  <c r="F5"/>
  <c r="G5"/>
  <c r="H5"/>
  <c r="I5"/>
  <c r="C6"/>
  <c r="D6"/>
  <c r="E6"/>
  <c r="F6"/>
  <c r="G6"/>
  <c r="H6"/>
  <c r="I6"/>
  <c r="C7"/>
  <c r="D7"/>
  <c r="E7"/>
  <c r="F7"/>
  <c r="G7"/>
  <c r="H7"/>
  <c r="I7"/>
  <c r="B7"/>
  <c r="B6"/>
  <c r="B5"/>
  <c r="C4"/>
  <c r="C8" s="1"/>
  <c r="D4"/>
  <c r="D8" s="1"/>
  <c r="E4"/>
  <c r="E8" s="1"/>
  <c r="F4"/>
  <c r="F8" s="1"/>
  <c r="G4"/>
  <c r="G8" s="1"/>
  <c r="H4"/>
  <c r="H8" s="1"/>
  <c r="I4"/>
  <c r="I8" s="1"/>
  <c r="B4"/>
  <c r="B8" s="1"/>
  <c r="Y4" l="1"/>
  <c r="AT43" i="7"/>
  <c r="AR43"/>
  <c r="AJ43"/>
  <c r="AX43"/>
  <c r="AX36"/>
  <c r="AT36"/>
  <c r="AR36"/>
  <c r="AP36"/>
  <c r="AN36"/>
  <c r="AL36"/>
  <c r="AJ36"/>
  <c r="AG36"/>
  <c r="BN60" i="1"/>
  <c r="BN53"/>
  <c r="DO60"/>
  <c r="DN60"/>
  <c r="DJ60"/>
  <c r="DI60"/>
  <c r="DE60"/>
  <c r="DD60"/>
  <c r="CZ60"/>
  <c r="CY60"/>
  <c r="CU60"/>
  <c r="CT60"/>
  <c r="CP60"/>
  <c r="CO60"/>
  <c r="CK60"/>
  <c r="DT60" s="1"/>
  <c r="CJ60"/>
  <c r="BL60"/>
  <c r="BJ60"/>
  <c r="BH60"/>
  <c r="BF60"/>
  <c r="BD60"/>
  <c r="BB60"/>
  <c r="AZ60"/>
  <c r="AW60"/>
  <c r="AV60"/>
  <c r="AM60"/>
  <c r="AH60"/>
  <c r="AC60"/>
  <c r="S60"/>
  <c r="R60"/>
  <c r="N60"/>
  <c r="M60"/>
  <c r="DW53"/>
  <c r="BL53"/>
  <c r="BJ53"/>
  <c r="BH53"/>
  <c r="BF53"/>
  <c r="BD53"/>
  <c r="BB53"/>
  <c r="AZ53"/>
  <c r="DN53"/>
  <c r="DM53"/>
  <c r="DI53"/>
  <c r="DH53"/>
  <c r="DD53"/>
  <c r="DC53"/>
  <c r="CY53"/>
  <c r="CX53"/>
  <c r="CT53"/>
  <c r="CS53"/>
  <c r="CO53"/>
  <c r="CN53"/>
  <c r="CJ53"/>
  <c r="DS53" s="1"/>
  <c r="CI53"/>
  <c r="DR53" s="1"/>
  <c r="AV53"/>
  <c r="AU53"/>
  <c r="AL53"/>
  <c r="AG53"/>
  <c r="AB53"/>
  <c r="R53"/>
  <c r="M53"/>
  <c r="AI63" i="7"/>
  <c r="AK63"/>
  <c r="DS60" i="1" l="1"/>
  <c r="BG8" i="9"/>
  <c r="BH8"/>
  <c r="BI8"/>
  <c r="BJ8"/>
  <c r="BK8"/>
  <c r="BL8"/>
  <c r="BM8"/>
  <c r="BG9"/>
  <c r="BH9"/>
  <c r="BI9"/>
  <c r="BJ9"/>
  <c r="BK9"/>
  <c r="BL9"/>
  <c r="BM9"/>
  <c r="BG10"/>
  <c r="BH10"/>
  <c r="BI10"/>
  <c r="BJ10"/>
  <c r="BK10"/>
  <c r="BL10"/>
  <c r="BM10"/>
  <c r="BG11"/>
  <c r="BH11"/>
  <c r="BI11"/>
  <c r="BJ11"/>
  <c r="BK11"/>
  <c r="BL11"/>
  <c r="BM11"/>
  <c r="BG12"/>
  <c r="BH12"/>
  <c r="BI12"/>
  <c r="BJ12"/>
  <c r="BK12"/>
  <c r="BL12"/>
  <c r="BM12"/>
  <c r="BG13"/>
  <c r="BH13"/>
  <c r="BI13"/>
  <c r="BJ13"/>
  <c r="BK13"/>
  <c r="BL13"/>
  <c r="BM13"/>
  <c r="BG14"/>
  <c r="BH14"/>
  <c r="BI14"/>
  <c r="BJ14"/>
  <c r="BK14"/>
  <c r="BL14"/>
  <c r="BM14"/>
  <c r="BG15"/>
  <c r="BH15"/>
  <c r="BI15"/>
  <c r="BJ15"/>
  <c r="BK15"/>
  <c r="BL15"/>
  <c r="BM15"/>
  <c r="BG16"/>
  <c r="BH16"/>
  <c r="BI16"/>
  <c r="BJ16"/>
  <c r="BK16"/>
  <c r="BL16"/>
  <c r="BM16"/>
  <c r="BG17"/>
  <c r="BH17"/>
  <c r="BI17"/>
  <c r="BJ17"/>
  <c r="BK17"/>
  <c r="BL17"/>
  <c r="BM17"/>
  <c r="BG18"/>
  <c r="BH18"/>
  <c r="BI18"/>
  <c r="BJ18"/>
  <c r="BK18"/>
  <c r="BL18"/>
  <c r="BM18"/>
  <c r="BG19"/>
  <c r="BH19"/>
  <c r="BI19"/>
  <c r="BJ19"/>
  <c r="BK19"/>
  <c r="BL19"/>
  <c r="BM19"/>
  <c r="BG20"/>
  <c r="BH20"/>
  <c r="BI20"/>
  <c r="BJ20"/>
  <c r="BK20"/>
  <c r="BL20"/>
  <c r="BM20"/>
  <c r="BG21"/>
  <c r="BH21"/>
  <c r="BI21"/>
  <c r="BJ21"/>
  <c r="BK21"/>
  <c r="BL21"/>
  <c r="BM21"/>
  <c r="BG22"/>
  <c r="BH22"/>
  <c r="BI22"/>
  <c r="BJ22"/>
  <c r="BK22"/>
  <c r="BL22"/>
  <c r="BM22"/>
  <c r="BG23"/>
  <c r="BH23"/>
  <c r="BI23"/>
  <c r="BJ23"/>
  <c r="BK23"/>
  <c r="BL23"/>
  <c r="BM23"/>
  <c r="BG24"/>
  <c r="BH24"/>
  <c r="BI24"/>
  <c r="BJ24"/>
  <c r="BK24"/>
  <c r="BL24"/>
  <c r="BM24"/>
  <c r="BG25"/>
  <c r="BH25"/>
  <c r="BI25"/>
  <c r="BJ25"/>
  <c r="BK25"/>
  <c r="BL25"/>
  <c r="BM25"/>
  <c r="BG26"/>
  <c r="BH26"/>
  <c r="BI26"/>
  <c r="BJ26"/>
  <c r="BK26"/>
  <c r="BL26"/>
  <c r="BM26"/>
  <c r="BG27"/>
  <c r="BH27"/>
  <c r="BI27"/>
  <c r="BJ27"/>
  <c r="BK27"/>
  <c r="BL27"/>
  <c r="BM27"/>
  <c r="BG28"/>
  <c r="BH28"/>
  <c r="BI28"/>
  <c r="BJ28"/>
  <c r="BK28"/>
  <c r="BL28"/>
  <c r="BM28"/>
  <c r="BG29"/>
  <c r="BH29"/>
  <c r="BI29"/>
  <c r="BJ29"/>
  <c r="BK29"/>
  <c r="BL29"/>
  <c r="BM29"/>
  <c r="BG30"/>
  <c r="BH30"/>
  <c r="BI30"/>
  <c r="BJ30"/>
  <c r="BK30"/>
  <c r="BL30"/>
  <c r="BM30"/>
  <c r="BG31"/>
  <c r="BH31"/>
  <c r="BI31"/>
  <c r="BJ31"/>
  <c r="BK31"/>
  <c r="BL31"/>
  <c r="BM31"/>
  <c r="BG32"/>
  <c r="BH32"/>
  <c r="BI32"/>
  <c r="BJ32"/>
  <c r="BK32"/>
  <c r="BL32"/>
  <c r="BM32"/>
  <c r="BG33"/>
  <c r="BH33"/>
  <c r="BI33"/>
  <c r="BJ33"/>
  <c r="BK33"/>
  <c r="BL33"/>
  <c r="BM33"/>
  <c r="BG34"/>
  <c r="BH34"/>
  <c r="BI34"/>
  <c r="BJ34"/>
  <c r="BK34"/>
  <c r="BL34"/>
  <c r="BM34"/>
  <c r="BG35"/>
  <c r="BH35"/>
  <c r="BI35"/>
  <c r="BJ35"/>
  <c r="BK35"/>
  <c r="BL35"/>
  <c r="BM35"/>
  <c r="BG36"/>
  <c r="BH36"/>
  <c r="BI36"/>
  <c r="BJ36"/>
  <c r="BK36"/>
  <c r="BL36"/>
  <c r="BM36"/>
  <c r="BG37"/>
  <c r="BH37"/>
  <c r="BI37"/>
  <c r="BJ37"/>
  <c r="BK37"/>
  <c r="BL37"/>
  <c r="BM37"/>
  <c r="BM7"/>
  <c r="BL7"/>
  <c r="BK7"/>
  <c r="BJ7"/>
  <c r="BI7"/>
  <c r="BH7"/>
  <c r="BG7"/>
  <c r="BE8" i="6" l="1"/>
  <c r="BE9"/>
  <c r="BE10"/>
  <c r="BE11"/>
  <c r="BE12"/>
  <c r="BE13"/>
  <c r="BE14"/>
  <c r="BE15"/>
  <c r="BE19"/>
  <c r="BE20"/>
  <c r="BE21"/>
  <c r="BE22"/>
  <c r="BE23"/>
  <c r="BE24"/>
  <c r="BE25"/>
  <c r="BE26"/>
  <c r="BE27"/>
  <c r="BE32"/>
  <c r="BE35"/>
  <c r="BE36"/>
  <c r="BE7"/>
  <c r="BD8"/>
  <c r="BD14"/>
  <c r="BD15"/>
  <c r="BD19"/>
  <c r="BD20"/>
  <c r="BD21"/>
  <c r="BD22"/>
  <c r="BD24"/>
  <c r="BD36"/>
  <c r="BD7"/>
  <c r="BC8"/>
  <c r="BC10"/>
  <c r="BC12"/>
  <c r="BC13"/>
  <c r="BC14"/>
  <c r="BC15"/>
  <c r="BC16"/>
  <c r="BC19"/>
  <c r="BC20"/>
  <c r="BC21"/>
  <c r="BC22"/>
  <c r="BC23"/>
  <c r="BC24"/>
  <c r="BC25"/>
  <c r="BC26"/>
  <c r="BC27"/>
  <c r="BC28"/>
  <c r="BC29"/>
  <c r="BC30"/>
  <c r="BC32"/>
  <c r="BC33"/>
  <c r="BC7"/>
  <c r="BB8"/>
  <c r="BB10"/>
  <c r="BB11"/>
  <c r="BB12"/>
  <c r="BB14"/>
  <c r="BB15"/>
  <c r="BB18"/>
  <c r="BB19"/>
  <c r="BB20"/>
  <c r="BB21"/>
  <c r="BB22"/>
  <c r="BB25"/>
  <c r="BB26"/>
  <c r="BB28"/>
  <c r="BB36"/>
  <c r="BB7"/>
  <c r="BA8"/>
  <c r="BA9"/>
  <c r="BA10"/>
  <c r="BA11"/>
  <c r="BA12"/>
  <c r="BA13"/>
  <c r="BA14"/>
  <c r="BA15"/>
  <c r="BA16"/>
  <c r="BA17"/>
  <c r="BA18"/>
  <c r="BA19"/>
  <c r="BA20"/>
  <c r="BA21"/>
  <c r="BA22"/>
  <c r="BA23"/>
  <c r="BA24"/>
  <c r="BA25"/>
  <c r="BA28"/>
  <c r="BA29"/>
  <c r="BA30"/>
  <c r="BA31"/>
  <c r="BA33"/>
  <c r="BA34"/>
  <c r="BA35"/>
  <c r="BA36"/>
  <c r="BA7"/>
  <c r="AZ10"/>
  <c r="AZ14"/>
  <c r="AZ15"/>
  <c r="AZ19"/>
  <c r="AZ20"/>
  <c r="AZ21"/>
  <c r="AZ24"/>
  <c r="AZ25"/>
  <c r="AY14"/>
  <c r="AY15"/>
  <c r="AY17"/>
  <c r="AY18"/>
  <c r="AY19"/>
  <c r="AY20"/>
  <c r="AY21"/>
  <c r="AY24"/>
  <c r="AY25"/>
  <c r="AY29"/>
  <c r="AY34"/>
  <c r="AY35"/>
  <c r="BU8" i="1"/>
  <c r="BU9"/>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BU49"/>
  <c r="BU50"/>
  <c r="BU51"/>
  <c r="BU52"/>
  <c r="BU53"/>
  <c r="BU54"/>
  <c r="BU55"/>
  <c r="BU56"/>
  <c r="BU57"/>
  <c r="BU58"/>
  <c r="BU59"/>
  <c r="BU60"/>
  <c r="BU61"/>
  <c r="BU62"/>
  <c r="BU63"/>
  <c r="BU7"/>
  <c r="BT13"/>
  <c r="BT14"/>
  <c r="BT51"/>
  <c r="BT8"/>
  <c r="BT9"/>
  <c r="BT10"/>
  <c r="BT12"/>
  <c r="BT15"/>
  <c r="BT16"/>
  <c r="BT18"/>
  <c r="BT19"/>
  <c r="BT20"/>
  <c r="BT21"/>
  <c r="BT22"/>
  <c r="BT23"/>
  <c r="BT24"/>
  <c r="BT25"/>
  <c r="BT26"/>
  <c r="BT27"/>
  <c r="BT28"/>
  <c r="BT29"/>
  <c r="BT30"/>
  <c r="BT31"/>
  <c r="BT32"/>
  <c r="BT33"/>
  <c r="BT34"/>
  <c r="BT35"/>
  <c r="BT36"/>
  <c r="BT37"/>
  <c r="BT38"/>
  <c r="BT39"/>
  <c r="BT40"/>
  <c r="BT41"/>
  <c r="BT42"/>
  <c r="BT45"/>
  <c r="BT46"/>
  <c r="BT47"/>
  <c r="BT48"/>
  <c r="BT49"/>
  <c r="BT50"/>
  <c r="BT52"/>
  <c r="BT53"/>
  <c r="BT54"/>
  <c r="BT55"/>
  <c r="BT56"/>
  <c r="BT57"/>
  <c r="BT58"/>
  <c r="BT59"/>
  <c r="BT60"/>
  <c r="BT61"/>
  <c r="BT62"/>
  <c r="BT63"/>
  <c r="BT7"/>
  <c r="BS58"/>
  <c r="BS62"/>
  <c r="BS63"/>
  <c r="BS8"/>
  <c r="BS9"/>
  <c r="BS10"/>
  <c r="BS13"/>
  <c r="BS14"/>
  <c r="BS15"/>
  <c r="BS16"/>
  <c r="BS18"/>
  <c r="BS19"/>
  <c r="BS20"/>
  <c r="BS21"/>
  <c r="BS22"/>
  <c r="BS23"/>
  <c r="BS24"/>
  <c r="BS25"/>
  <c r="BS26"/>
  <c r="BS27"/>
  <c r="BS28"/>
  <c r="BS29"/>
  <c r="BS30"/>
  <c r="BS31"/>
  <c r="BS32"/>
  <c r="BS33"/>
  <c r="BS34"/>
  <c r="BS35"/>
  <c r="BS36"/>
  <c r="BS37"/>
  <c r="BS38"/>
  <c r="BS39"/>
  <c r="BS40"/>
  <c r="BS41"/>
  <c r="BS42"/>
  <c r="BS45"/>
  <c r="BS46"/>
  <c r="BS47"/>
  <c r="BS48"/>
  <c r="BS49"/>
  <c r="BS50"/>
  <c r="BS51"/>
  <c r="BS52"/>
  <c r="BS53"/>
  <c r="BS54"/>
  <c r="BS55"/>
  <c r="BS56"/>
  <c r="BS57"/>
  <c r="BS59"/>
  <c r="BS60"/>
  <c r="BS61"/>
  <c r="BS7"/>
  <c r="BR57"/>
  <c r="BR62"/>
  <c r="BR8"/>
  <c r="BR9"/>
  <c r="BR10"/>
  <c r="BR13"/>
  <c r="BR14"/>
  <c r="BR15"/>
  <c r="BR16"/>
  <c r="BR18"/>
  <c r="BR19"/>
  <c r="BR20"/>
  <c r="BR21"/>
  <c r="BR22"/>
  <c r="BR23"/>
  <c r="BR24"/>
  <c r="BR25"/>
  <c r="BR26"/>
  <c r="BR27"/>
  <c r="BR28"/>
  <c r="BR29"/>
  <c r="BR30"/>
  <c r="BR31"/>
  <c r="BR32"/>
  <c r="BR33"/>
  <c r="BR34"/>
  <c r="BR35"/>
  <c r="BR36"/>
  <c r="BR37"/>
  <c r="BR38"/>
  <c r="BR39"/>
  <c r="BR40"/>
  <c r="BR41"/>
  <c r="BR42"/>
  <c r="BR45"/>
  <c r="BR46"/>
  <c r="BR47"/>
  <c r="BR48"/>
  <c r="BR49"/>
  <c r="BR50"/>
  <c r="BR51"/>
  <c r="BR52"/>
  <c r="BR53"/>
  <c r="BR54"/>
  <c r="BR55"/>
  <c r="BR56"/>
  <c r="BR58"/>
  <c r="BR59"/>
  <c r="BR60"/>
  <c r="BR61"/>
  <c r="BR63"/>
  <c r="BR7"/>
  <c r="BQ8"/>
  <c r="BQ9"/>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Q48"/>
  <c r="BQ49"/>
  <c r="BQ50"/>
  <c r="BQ51"/>
  <c r="BQ52"/>
  <c r="BQ53"/>
  <c r="BQ54"/>
  <c r="BQ55"/>
  <c r="BQ56"/>
  <c r="BQ57"/>
  <c r="BQ58"/>
  <c r="BQ59"/>
  <c r="BQ60"/>
  <c r="BQ61"/>
  <c r="BQ62"/>
  <c r="BQ63"/>
  <c r="BQ7"/>
  <c r="BP28"/>
  <c r="BP59"/>
  <c r="BP62"/>
  <c r="BP9"/>
  <c r="BP10"/>
  <c r="BP12"/>
  <c r="BP13"/>
  <c r="BP14"/>
  <c r="BP15"/>
  <c r="BP16"/>
  <c r="BP18"/>
  <c r="BP19"/>
  <c r="BP20"/>
  <c r="BP21"/>
  <c r="BP22"/>
  <c r="BP23"/>
  <c r="BP24"/>
  <c r="BP25"/>
  <c r="BP26"/>
  <c r="BP27"/>
  <c r="BP29"/>
  <c r="BP30"/>
  <c r="BP31"/>
  <c r="BP33"/>
  <c r="BP34"/>
  <c r="BP35"/>
  <c r="BP37"/>
  <c r="BP38"/>
  <c r="BP39"/>
  <c r="BP40"/>
  <c r="BP41"/>
  <c r="BP42"/>
  <c r="BP44"/>
  <c r="BP45"/>
  <c r="BP46"/>
  <c r="BP47"/>
  <c r="BP48"/>
  <c r="BP49"/>
  <c r="BP50"/>
  <c r="BP52"/>
  <c r="BP53"/>
  <c r="BP54"/>
  <c r="BP55"/>
  <c r="BP56"/>
  <c r="BP57"/>
  <c r="BP58"/>
  <c r="BP61"/>
  <c r="BP7"/>
  <c r="BO49"/>
  <c r="BO50"/>
  <c r="BO9"/>
  <c r="BO10"/>
  <c r="BO12"/>
  <c r="BO13"/>
  <c r="BO14"/>
  <c r="BO15"/>
  <c r="BO16"/>
  <c r="BO18"/>
  <c r="BO19"/>
  <c r="BO20"/>
  <c r="BO21"/>
  <c r="BO22"/>
  <c r="BO23"/>
  <c r="BO24"/>
  <c r="BO25"/>
  <c r="BO26"/>
  <c r="BO27"/>
  <c r="BO28"/>
  <c r="BO29"/>
  <c r="BO30"/>
  <c r="BO31"/>
  <c r="BO33"/>
  <c r="BO34"/>
  <c r="BO35"/>
  <c r="BO37"/>
  <c r="BO38"/>
  <c r="BO39"/>
  <c r="BO40"/>
  <c r="BO41"/>
  <c r="BO42"/>
  <c r="BO44"/>
  <c r="BO45"/>
  <c r="BO46"/>
  <c r="BO47"/>
  <c r="BO48"/>
  <c r="BO52"/>
  <c r="BO53"/>
  <c r="BO54"/>
  <c r="BO55"/>
  <c r="BO56"/>
  <c r="BO57"/>
  <c r="BO58"/>
  <c r="BO59"/>
  <c r="BO61"/>
  <c r="BO62"/>
  <c r="BO7"/>
  <c r="BE8" i="7"/>
  <c r="BE9"/>
  <c r="BE10"/>
  <c r="BE11"/>
  <c r="BE12"/>
  <c r="BE13"/>
  <c r="BE14"/>
  <c r="BE15"/>
  <c r="BE16"/>
  <c r="BE17"/>
  <c r="BE18"/>
  <c r="BE19"/>
  <c r="BE20"/>
  <c r="BE21"/>
  <c r="BE22"/>
  <c r="BE23"/>
  <c r="BE24"/>
  <c r="BE25"/>
  <c r="BE26"/>
  <c r="BE27"/>
  <c r="BE28"/>
  <c r="BE29"/>
  <c r="BE30"/>
  <c r="BE31"/>
  <c r="BE32"/>
  <c r="BE33"/>
  <c r="BE34"/>
  <c r="BE35"/>
  <c r="BE36"/>
  <c r="BE37"/>
  <c r="BE38"/>
  <c r="BE39"/>
  <c r="BE40"/>
  <c r="BE41"/>
  <c r="BE42"/>
  <c r="BE43"/>
  <c r="BE44"/>
  <c r="BE45"/>
  <c r="BE46"/>
  <c r="BE47"/>
  <c r="BE48"/>
  <c r="BE49"/>
  <c r="BE50"/>
  <c r="BE51"/>
  <c r="BE52"/>
  <c r="BE53"/>
  <c r="BE54"/>
  <c r="BE55"/>
  <c r="BE56"/>
  <c r="BE57"/>
  <c r="BE58"/>
  <c r="BE59"/>
  <c r="BE60"/>
  <c r="BE61"/>
  <c r="BE7"/>
  <c r="BD33"/>
  <c r="BD35"/>
  <c r="BD58"/>
  <c r="BD57"/>
  <c r="BD8"/>
  <c r="BD9"/>
  <c r="BD10"/>
  <c r="BD11"/>
  <c r="BD12"/>
  <c r="BD13"/>
  <c r="BD14"/>
  <c r="BD15"/>
  <c r="BD16"/>
  <c r="BD17"/>
  <c r="BD18"/>
  <c r="BD19"/>
  <c r="BD20"/>
  <c r="BD21"/>
  <c r="BD22"/>
  <c r="BD23"/>
  <c r="BD24"/>
  <c r="BD25"/>
  <c r="BD26"/>
  <c r="BD27"/>
  <c r="BD28"/>
  <c r="BD29"/>
  <c r="BD30"/>
  <c r="BD31"/>
  <c r="BD32"/>
  <c r="BD34"/>
  <c r="BD36"/>
  <c r="BD37"/>
  <c r="BD38"/>
  <c r="BD39"/>
  <c r="BD40"/>
  <c r="BD41"/>
  <c r="BD42"/>
  <c r="BD43"/>
  <c r="BD44"/>
  <c r="BD45"/>
  <c r="BD46"/>
  <c r="BD47"/>
  <c r="BD48"/>
  <c r="BD49"/>
  <c r="BD50"/>
  <c r="BD51"/>
  <c r="BD52"/>
  <c r="BD53"/>
  <c r="BD54"/>
  <c r="BD55"/>
  <c r="BD56"/>
  <c r="BD59"/>
  <c r="BD60"/>
  <c r="BD61"/>
  <c r="BD7"/>
  <c r="BC7"/>
  <c r="BC8"/>
  <c r="BC9"/>
  <c r="BB7"/>
  <c r="BC17"/>
  <c r="BB17"/>
  <c r="BA7"/>
  <c r="BC10"/>
  <c r="BC11"/>
  <c r="BC12"/>
  <c r="BC13"/>
  <c r="BC14"/>
  <c r="BC15"/>
  <c r="BC16"/>
  <c r="BC18"/>
  <c r="BC19"/>
  <c r="BC20"/>
  <c r="BC21"/>
  <c r="BC23"/>
  <c r="BC24"/>
  <c r="BC25"/>
  <c r="BC26"/>
  <c r="BC27"/>
  <c r="BC28"/>
  <c r="BC29"/>
  <c r="BC30"/>
  <c r="BC31"/>
  <c r="BC32"/>
  <c r="BC33"/>
  <c r="BC34"/>
  <c r="BC35"/>
  <c r="BC36"/>
  <c r="BC37"/>
  <c r="BC38"/>
  <c r="BC39"/>
  <c r="BC40"/>
  <c r="BC41"/>
  <c r="BC42"/>
  <c r="BC43"/>
  <c r="BC44"/>
  <c r="BC45"/>
  <c r="BC46"/>
  <c r="BC47"/>
  <c r="BC48"/>
  <c r="BC49"/>
  <c r="BC50"/>
  <c r="BC51"/>
  <c r="BC52"/>
  <c r="BC53"/>
  <c r="BC54"/>
  <c r="BC55"/>
  <c r="BC56"/>
  <c r="BC57"/>
  <c r="BC58"/>
  <c r="BC59"/>
  <c r="BC60"/>
  <c r="BC61"/>
  <c r="BC22"/>
  <c r="BB53"/>
  <c r="BB57"/>
  <c r="BB61"/>
  <c r="BB8"/>
  <c r="BB9"/>
  <c r="BB10"/>
  <c r="BB11"/>
  <c r="BB12"/>
  <c r="BB13"/>
  <c r="BB14"/>
  <c r="BB15"/>
  <c r="BB16"/>
  <c r="BB18"/>
  <c r="BB19"/>
  <c r="BB20"/>
  <c r="BB21"/>
  <c r="BB22"/>
  <c r="BB23"/>
  <c r="BB24"/>
  <c r="BB25"/>
  <c r="BB26"/>
  <c r="BB27"/>
  <c r="BB28"/>
  <c r="BB29"/>
  <c r="BB30"/>
  <c r="BB31"/>
  <c r="BB32"/>
  <c r="BB33"/>
  <c r="BB34"/>
  <c r="BB35"/>
  <c r="BB36"/>
  <c r="BB37"/>
  <c r="BB38"/>
  <c r="BB39"/>
  <c r="BB40"/>
  <c r="BB41"/>
  <c r="BB42"/>
  <c r="BB43"/>
  <c r="BB44"/>
  <c r="BB45"/>
  <c r="BB46"/>
  <c r="BB47"/>
  <c r="BB48"/>
  <c r="BB49"/>
  <c r="BB50"/>
  <c r="BB51"/>
  <c r="BB52"/>
  <c r="BB54"/>
  <c r="BB55"/>
  <c r="BB56"/>
  <c r="BB58"/>
  <c r="BB59"/>
  <c r="BB60"/>
  <c r="BA8"/>
  <c r="DH8" s="1"/>
  <c r="BA9"/>
  <c r="BA10"/>
  <c r="BA11"/>
  <c r="BA12"/>
  <c r="BA13"/>
  <c r="BA14"/>
  <c r="BA15"/>
  <c r="BA16"/>
  <c r="BA17"/>
  <c r="BA18"/>
  <c r="BA19"/>
  <c r="BA20"/>
  <c r="BA21"/>
  <c r="BA22"/>
  <c r="BA23"/>
  <c r="BA24"/>
  <c r="BA25"/>
  <c r="BA26"/>
  <c r="BA27"/>
  <c r="BA28"/>
  <c r="BA29"/>
  <c r="BA30"/>
  <c r="BA31"/>
  <c r="BA32"/>
  <c r="BA33"/>
  <c r="BA34"/>
  <c r="BA35"/>
  <c r="BA36"/>
  <c r="BA37"/>
  <c r="BA38"/>
  <c r="BA39"/>
  <c r="BA40"/>
  <c r="BA41"/>
  <c r="BA42"/>
  <c r="BA43"/>
  <c r="BA44"/>
  <c r="BA45"/>
  <c r="BA46"/>
  <c r="BA47"/>
  <c r="BA48"/>
  <c r="BA49"/>
  <c r="BA50"/>
  <c r="BA51"/>
  <c r="BA52"/>
  <c r="BA53"/>
  <c r="BA54"/>
  <c r="BA55"/>
  <c r="BA56"/>
  <c r="BA57"/>
  <c r="BA58"/>
  <c r="BA59"/>
  <c r="BA60"/>
  <c r="BA61"/>
  <c r="AZ57"/>
  <c r="AZ8"/>
  <c r="AZ9"/>
  <c r="AZ10"/>
  <c r="AZ11"/>
  <c r="AZ12"/>
  <c r="AZ13"/>
  <c r="AZ14"/>
  <c r="AZ15"/>
  <c r="AZ16"/>
  <c r="AZ17"/>
  <c r="AZ18"/>
  <c r="AZ19"/>
  <c r="AZ20"/>
  <c r="AZ21"/>
  <c r="AZ22"/>
  <c r="AZ23"/>
  <c r="AZ24"/>
  <c r="AZ25"/>
  <c r="AZ26"/>
  <c r="AZ27"/>
  <c r="AZ28"/>
  <c r="AZ29"/>
  <c r="AZ30"/>
  <c r="AZ31"/>
  <c r="AZ32"/>
  <c r="AZ33"/>
  <c r="AZ34"/>
  <c r="AZ35"/>
  <c r="AZ36"/>
  <c r="AZ37"/>
  <c r="AZ38"/>
  <c r="AZ39"/>
  <c r="AZ40"/>
  <c r="AZ41"/>
  <c r="AZ42"/>
  <c r="AZ43"/>
  <c r="AZ44"/>
  <c r="AZ45"/>
  <c r="AZ46"/>
  <c r="AZ47"/>
  <c r="AZ48"/>
  <c r="AZ49"/>
  <c r="AZ50"/>
  <c r="AZ51"/>
  <c r="AZ52"/>
  <c r="AZ53"/>
  <c r="AZ54"/>
  <c r="AZ55"/>
  <c r="AZ56"/>
  <c r="AZ58"/>
  <c r="AZ59"/>
  <c r="AZ60"/>
  <c r="AZ61"/>
  <c r="AZ7"/>
  <c r="AY60"/>
  <c r="AY8"/>
  <c r="AY9"/>
  <c r="AY10"/>
  <c r="AY11"/>
  <c r="AY12"/>
  <c r="AY13"/>
  <c r="AY14"/>
  <c r="AY15"/>
  <c r="AY16"/>
  <c r="AY17"/>
  <c r="AY18"/>
  <c r="AY19"/>
  <c r="AY20"/>
  <c r="AY21"/>
  <c r="AY22"/>
  <c r="AY23"/>
  <c r="AY24"/>
  <c r="AY25"/>
  <c r="AY26"/>
  <c r="AY27"/>
  <c r="AY28"/>
  <c r="AY29"/>
  <c r="AY30"/>
  <c r="AY31"/>
  <c r="AY32"/>
  <c r="AY33"/>
  <c r="AY34"/>
  <c r="AY35"/>
  <c r="AY36"/>
  <c r="AY37"/>
  <c r="AY38"/>
  <c r="AY39"/>
  <c r="AY40"/>
  <c r="AY41"/>
  <c r="AY42"/>
  <c r="AY43"/>
  <c r="AY44"/>
  <c r="AY45"/>
  <c r="AY46"/>
  <c r="AY47"/>
  <c r="AY48"/>
  <c r="AY49"/>
  <c r="AY50"/>
  <c r="AY51"/>
  <c r="AY52"/>
  <c r="AY53"/>
  <c r="AY54"/>
  <c r="AY55"/>
  <c r="AY56"/>
  <c r="AY57"/>
  <c r="AY58"/>
  <c r="AY59"/>
  <c r="AY61"/>
  <c r="AY7"/>
  <c r="BF41" l="1"/>
  <c r="AY62"/>
  <c r="AY64" s="1"/>
  <c r="C115" i="11"/>
  <c r="D115"/>
  <c r="E115"/>
  <c r="F115"/>
  <c r="G115"/>
  <c r="H115"/>
  <c r="I115"/>
  <c r="J115"/>
  <c r="K115"/>
  <c r="L115"/>
  <c r="M115"/>
  <c r="N115"/>
  <c r="O115"/>
  <c r="P115"/>
  <c r="Q115"/>
  <c r="R115"/>
  <c r="S115"/>
  <c r="T115"/>
  <c r="U115"/>
  <c r="B115"/>
  <c r="I106"/>
  <c r="J106"/>
  <c r="K106"/>
  <c r="L106"/>
  <c r="M106"/>
  <c r="N106"/>
  <c r="O106"/>
  <c r="P106"/>
  <c r="Q106"/>
  <c r="R106"/>
  <c r="S106"/>
  <c r="T106"/>
  <c r="U106"/>
  <c r="H106"/>
  <c r="G106"/>
  <c r="F106"/>
  <c r="E106"/>
  <c r="D106"/>
  <c r="C106"/>
  <c r="B106"/>
  <c r="U46"/>
  <c r="U49" s="1"/>
  <c r="U50" s="1"/>
  <c r="T46"/>
  <c r="T49" s="1"/>
  <c r="T50" s="1"/>
  <c r="S46"/>
  <c r="S49" s="1"/>
  <c r="S50" s="1"/>
  <c r="R46"/>
  <c r="R49" s="1"/>
  <c r="R50" s="1"/>
  <c r="Q46"/>
  <c r="Q49" s="1"/>
  <c r="Q50" s="1"/>
  <c r="P46"/>
  <c r="P49" s="1"/>
  <c r="P50" s="1"/>
  <c r="O46"/>
  <c r="O49" s="1"/>
  <c r="O50" s="1"/>
  <c r="N46"/>
  <c r="N49" s="1"/>
  <c r="N50" s="1"/>
  <c r="M46"/>
  <c r="M49" s="1"/>
  <c r="M50" s="1"/>
  <c r="L46"/>
  <c r="L49" s="1"/>
  <c r="L50" s="1"/>
  <c r="K46"/>
  <c r="K49" s="1"/>
  <c r="K50" s="1"/>
  <c r="J46"/>
  <c r="J49" s="1"/>
  <c r="J50" s="1"/>
  <c r="I46"/>
  <c r="I49" s="1"/>
  <c r="I50" s="1"/>
  <c r="H46"/>
  <c r="H49" s="1"/>
  <c r="H50" s="1"/>
  <c r="G49"/>
  <c r="G50" s="1"/>
  <c r="F46"/>
  <c r="F49" s="1"/>
  <c r="F50" s="1"/>
  <c r="E46"/>
  <c r="E49" s="1"/>
  <c r="E50" s="1"/>
  <c r="D46"/>
  <c r="D49" s="1"/>
  <c r="D50" s="1"/>
  <c r="C46"/>
  <c r="C49" s="1"/>
  <c r="C50" s="1"/>
  <c r="B46"/>
  <c r="B49" s="1"/>
  <c r="B13"/>
  <c r="W17"/>
  <c r="B16"/>
  <c r="B17" s="1"/>
  <c r="U13"/>
  <c r="U16" s="1"/>
  <c r="U17" s="1"/>
  <c r="T13"/>
  <c r="T16" s="1"/>
  <c r="T17" s="1"/>
  <c r="S13"/>
  <c r="S16" s="1"/>
  <c r="S17" s="1"/>
  <c r="R13"/>
  <c r="R16" s="1"/>
  <c r="R17" s="1"/>
  <c r="Q13"/>
  <c r="Q16" s="1"/>
  <c r="Q17" s="1"/>
  <c r="P13"/>
  <c r="P16" s="1"/>
  <c r="P17" s="1"/>
  <c r="O13"/>
  <c r="O16" s="1"/>
  <c r="O17" s="1"/>
  <c r="N13"/>
  <c r="N16" s="1"/>
  <c r="N17" s="1"/>
  <c r="M13"/>
  <c r="M16" s="1"/>
  <c r="M17" s="1"/>
  <c r="L13"/>
  <c r="L16" s="1"/>
  <c r="L17" s="1"/>
  <c r="K13"/>
  <c r="K16" s="1"/>
  <c r="K17" s="1"/>
  <c r="J13"/>
  <c r="J16" s="1"/>
  <c r="J17" s="1"/>
  <c r="I13"/>
  <c r="I16" s="1"/>
  <c r="I17" s="1"/>
  <c r="H13"/>
  <c r="H16" s="1"/>
  <c r="H17" s="1"/>
  <c r="G13"/>
  <c r="G16" s="1"/>
  <c r="G17" s="1"/>
  <c r="F13"/>
  <c r="F16" s="1"/>
  <c r="F17" s="1"/>
  <c r="E13"/>
  <c r="E16" s="1"/>
  <c r="E17" s="1"/>
  <c r="D13"/>
  <c r="D16" s="1"/>
  <c r="D17" s="1"/>
  <c r="C13"/>
  <c r="AY63" i="7" l="1"/>
  <c r="V13" i="11"/>
  <c r="V16" s="1"/>
  <c r="W16" s="1"/>
  <c r="V49"/>
  <c r="W49" s="1"/>
  <c r="B50"/>
  <c r="C16"/>
  <c r="C17" s="1"/>
  <c r="V18" s="1"/>
  <c r="V46"/>
  <c r="W46" s="1"/>
  <c r="W13"/>
  <c r="V51" l="1"/>
  <c r="V50"/>
  <c r="W50" s="1"/>
  <c r="BI35" i="6"/>
  <c r="F43" i="4" l="1"/>
  <c r="AJ7" i="6"/>
  <c r="AF7"/>
  <c r="AW7" i="7"/>
  <c r="AG7"/>
  <c r="AF7"/>
  <c r="U108" i="11" l="1"/>
  <c r="T108"/>
  <c r="S108"/>
  <c r="R108"/>
  <c r="Q108"/>
  <c r="P108"/>
  <c r="O108"/>
  <c r="N108"/>
  <c r="M108"/>
  <c r="L108"/>
  <c r="K108"/>
  <c r="J108"/>
  <c r="I108"/>
  <c r="H108"/>
  <c r="G108"/>
  <c r="F108"/>
  <c r="E108"/>
  <c r="D108"/>
  <c r="C108"/>
  <c r="B108"/>
  <c r="V108" s="1"/>
  <c r="W108" s="1"/>
  <c r="T109"/>
  <c r="R109"/>
  <c r="R110" s="1"/>
  <c r="P109"/>
  <c r="N109"/>
  <c r="N110" s="1"/>
  <c r="L109"/>
  <c r="J109"/>
  <c r="J110" s="1"/>
  <c r="H109"/>
  <c r="F109"/>
  <c r="F110" s="1"/>
  <c r="D109"/>
  <c r="V104"/>
  <c r="W104" s="1"/>
  <c r="U97"/>
  <c r="T97"/>
  <c r="S97"/>
  <c r="R97"/>
  <c r="Q97"/>
  <c r="P97"/>
  <c r="O97"/>
  <c r="N97"/>
  <c r="M97"/>
  <c r="L97"/>
  <c r="K97"/>
  <c r="J97"/>
  <c r="I97"/>
  <c r="H97"/>
  <c r="G97"/>
  <c r="F97"/>
  <c r="E97"/>
  <c r="D97"/>
  <c r="C97"/>
  <c r="B97"/>
  <c r="V97" s="1"/>
  <c r="W97" s="1"/>
  <c r="W93"/>
  <c r="V93"/>
  <c r="U86"/>
  <c r="T86"/>
  <c r="S86"/>
  <c r="R86"/>
  <c r="Q86"/>
  <c r="P86"/>
  <c r="O86"/>
  <c r="N86"/>
  <c r="M86"/>
  <c r="L86"/>
  <c r="K86"/>
  <c r="J86"/>
  <c r="I86"/>
  <c r="H86"/>
  <c r="G86"/>
  <c r="F86"/>
  <c r="E86"/>
  <c r="D86"/>
  <c r="C86"/>
  <c r="B86"/>
  <c r="V82"/>
  <c r="W82" s="1"/>
  <c r="U75"/>
  <c r="T75"/>
  <c r="S75"/>
  <c r="R75"/>
  <c r="Q75"/>
  <c r="P75"/>
  <c r="O75"/>
  <c r="N75"/>
  <c r="M75"/>
  <c r="L75"/>
  <c r="K75"/>
  <c r="J75"/>
  <c r="I75"/>
  <c r="H75"/>
  <c r="G75"/>
  <c r="F75"/>
  <c r="E75"/>
  <c r="D75"/>
  <c r="C75"/>
  <c r="B75"/>
  <c r="V71"/>
  <c r="W71" s="1"/>
  <c r="U55"/>
  <c r="U59" s="1"/>
  <c r="T55"/>
  <c r="T59" s="1"/>
  <c r="S55"/>
  <c r="S59" s="1"/>
  <c r="R55"/>
  <c r="R59" s="1"/>
  <c r="Q55"/>
  <c r="Q59" s="1"/>
  <c r="P55"/>
  <c r="P59" s="1"/>
  <c r="O55"/>
  <c r="O59" s="1"/>
  <c r="N55"/>
  <c r="N59" s="1"/>
  <c r="M55"/>
  <c r="M59" s="1"/>
  <c r="L55"/>
  <c r="L59" s="1"/>
  <c r="K55"/>
  <c r="K59" s="1"/>
  <c r="J55"/>
  <c r="J59" s="1"/>
  <c r="I55"/>
  <c r="I59" s="1"/>
  <c r="H55"/>
  <c r="H59" s="1"/>
  <c r="G55"/>
  <c r="G59" s="1"/>
  <c r="F55"/>
  <c r="F59" s="1"/>
  <c r="E55"/>
  <c r="E59" s="1"/>
  <c r="D55"/>
  <c r="D59" s="1"/>
  <c r="C55"/>
  <c r="C59" s="1"/>
  <c r="B55"/>
  <c r="B59" s="1"/>
  <c r="V59" s="1"/>
  <c r="W59" s="1"/>
  <c r="V75" l="1"/>
  <c r="W75" s="1"/>
  <c r="D110"/>
  <c r="H110"/>
  <c r="L110"/>
  <c r="P110"/>
  <c r="T110"/>
  <c r="V86"/>
  <c r="W86" s="1"/>
  <c r="B109"/>
  <c r="B110" s="1"/>
  <c r="C119"/>
  <c r="E119"/>
  <c r="G119"/>
  <c r="I119"/>
  <c r="K119"/>
  <c r="M119"/>
  <c r="O119"/>
  <c r="Q119"/>
  <c r="S119"/>
  <c r="U119"/>
  <c r="B119"/>
  <c r="D119"/>
  <c r="F119"/>
  <c r="H119"/>
  <c r="J119"/>
  <c r="L119"/>
  <c r="N119"/>
  <c r="P119"/>
  <c r="R119"/>
  <c r="T119"/>
  <c r="C109"/>
  <c r="C110" s="1"/>
  <c r="E109"/>
  <c r="E110" s="1"/>
  <c r="G109"/>
  <c r="G110" s="1"/>
  <c r="I109"/>
  <c r="I110" s="1"/>
  <c r="K109"/>
  <c r="K110" s="1"/>
  <c r="M109"/>
  <c r="M110" s="1"/>
  <c r="O109"/>
  <c r="O110" s="1"/>
  <c r="Q109"/>
  <c r="Q110" s="1"/>
  <c r="S109"/>
  <c r="S110" s="1"/>
  <c r="U109"/>
  <c r="U110" s="1"/>
  <c r="V106"/>
  <c r="W106" s="1"/>
  <c r="V55"/>
  <c r="W55" s="1"/>
  <c r="V115" l="1"/>
  <c r="W115" s="1"/>
  <c r="V119"/>
  <c r="W119" s="1"/>
  <c r="V111"/>
  <c r="V110"/>
  <c r="W110" s="1"/>
  <c r="V109"/>
  <c r="W109" s="1"/>
  <c r="AU64" i="7"/>
  <c r="AS64"/>
  <c r="AQ64"/>
  <c r="AS63"/>
  <c r="AU63"/>
  <c r="AQ63"/>
  <c r="AO63"/>
  <c r="AI24"/>
  <c r="BD39" i="9"/>
  <c r="BB39"/>
  <c r="AZ39"/>
  <c r="AX39"/>
  <c r="AV39"/>
  <c r="AT39"/>
  <c r="AS39"/>
  <c r="AR39"/>
  <c r="AQ39"/>
  <c r="DS39"/>
  <c r="X17" i="13" s="1"/>
  <c r="DR39" i="9"/>
  <c r="W17" i="13" s="1"/>
  <c r="DQ39" i="9"/>
  <c r="V17" i="13" s="1"/>
  <c r="DP39" i="9"/>
  <c r="U17" i="13" s="1"/>
  <c r="DO39" i="9"/>
  <c r="T17" i="13" s="1"/>
  <c r="DN39" i="9"/>
  <c r="S17" i="13" s="1"/>
  <c r="DM39" i="9"/>
  <c r="R17" i="13" s="1"/>
  <c r="DL39" i="9"/>
  <c r="Q17" i="13" s="1"/>
  <c r="DK39" i="9"/>
  <c r="P17" i="13" s="1"/>
  <c r="DJ39" i="9"/>
  <c r="O17" i="13" s="1"/>
  <c r="DI39" i="9"/>
  <c r="N17" i="13" s="1"/>
  <c r="DH39" i="9"/>
  <c r="M17" i="13" s="1"/>
  <c r="DG39" i="9"/>
  <c r="L17" i="13" s="1"/>
  <c r="DF39" i="9"/>
  <c r="K17" i="13" s="1"/>
  <c r="Y17" s="1"/>
  <c r="DS38" i="9"/>
  <c r="DR38"/>
  <c r="DQ38"/>
  <c r="DP38"/>
  <c r="DO38"/>
  <c r="DN38"/>
  <c r="DM38"/>
  <c r="DL38"/>
  <c r="DK38"/>
  <c r="DJ38"/>
  <c r="DI38"/>
  <c r="DH38"/>
  <c r="DG38"/>
  <c r="DF38"/>
  <c r="DB63" i="7"/>
  <c r="AN64"/>
  <c r="AN63"/>
  <c r="B63"/>
  <c r="BC39" i="9"/>
  <c r="BA39"/>
  <c r="AY39"/>
  <c r="AW39"/>
  <c r="AU39"/>
  <c r="EB8"/>
  <c r="EB9"/>
  <c r="EB10"/>
  <c r="EB11"/>
  <c r="EB12"/>
  <c r="EB13"/>
  <c r="EB16"/>
  <c r="DV17"/>
  <c r="DW17"/>
  <c r="DX17"/>
  <c r="DY17"/>
  <c r="DZ17"/>
  <c r="EA17"/>
  <c r="EB17"/>
  <c r="EB18"/>
  <c r="DV20"/>
  <c r="DW20"/>
  <c r="DX20"/>
  <c r="DY20"/>
  <c r="DZ20"/>
  <c r="EA20"/>
  <c r="EB20"/>
  <c r="EB21"/>
  <c r="EB22"/>
  <c r="EB23"/>
  <c r="EB24"/>
  <c r="EB25"/>
  <c r="DV26"/>
  <c r="DW26"/>
  <c r="DX26"/>
  <c r="DY26"/>
  <c r="DZ26"/>
  <c r="EA26"/>
  <c r="EB26"/>
  <c r="DV27"/>
  <c r="DW27"/>
  <c r="DX27"/>
  <c r="DY27"/>
  <c r="DZ27"/>
  <c r="EA27"/>
  <c r="EB27"/>
  <c r="DV28"/>
  <c r="DW28"/>
  <c r="DX28"/>
  <c r="DY28"/>
  <c r="DZ28"/>
  <c r="EA28"/>
  <c r="EB28"/>
  <c r="DV29"/>
  <c r="DW29"/>
  <c r="DX29"/>
  <c r="DY29"/>
  <c r="DZ29"/>
  <c r="EA29"/>
  <c r="EB29"/>
  <c r="DV30"/>
  <c r="DW30"/>
  <c r="DX30"/>
  <c r="DY30"/>
  <c r="DZ30"/>
  <c r="EA30"/>
  <c r="EB30"/>
  <c r="DV31"/>
  <c r="DW31"/>
  <c r="DX31"/>
  <c r="DY31"/>
  <c r="DZ31"/>
  <c r="EA31"/>
  <c r="EB31"/>
  <c r="DV32"/>
  <c r="DW32"/>
  <c r="DX32"/>
  <c r="DY32"/>
  <c r="DZ32"/>
  <c r="EA32"/>
  <c r="EB32"/>
  <c r="DV33"/>
  <c r="DW33"/>
  <c r="DX33"/>
  <c r="DY33"/>
  <c r="DZ33"/>
  <c r="EA33"/>
  <c r="EB33"/>
  <c r="DV34"/>
  <c r="DW34"/>
  <c r="DX34"/>
  <c r="DY34"/>
  <c r="DZ34"/>
  <c r="EA34"/>
  <c r="EB34"/>
  <c r="DV35"/>
  <c r="DW35"/>
  <c r="DX35"/>
  <c r="DY35"/>
  <c r="DZ35"/>
  <c r="EA35"/>
  <c r="EB35"/>
  <c r="BN35"/>
  <c r="BO35" s="1"/>
  <c r="DV36"/>
  <c r="DW36"/>
  <c r="DX36"/>
  <c r="DY36"/>
  <c r="DZ36"/>
  <c r="EA36"/>
  <c r="EB36"/>
  <c r="DV37"/>
  <c r="DW37"/>
  <c r="DX37"/>
  <c r="DY37"/>
  <c r="DZ37"/>
  <c r="EA37"/>
  <c r="EB37"/>
  <c r="EB7"/>
  <c r="Z17" i="13" l="1"/>
  <c r="BN31" i="9"/>
  <c r="BO31" s="1"/>
  <c r="BN27"/>
  <c r="BO27" s="1"/>
  <c r="BN37"/>
  <c r="BO37" s="1"/>
  <c r="BN33"/>
  <c r="BO33" s="1"/>
  <c r="BN29"/>
  <c r="BO29" s="1"/>
  <c r="BN36"/>
  <c r="BO36" s="1"/>
  <c r="BN34"/>
  <c r="BO34" s="1"/>
  <c r="BN32"/>
  <c r="BO32" s="1"/>
  <c r="BN30"/>
  <c r="BO30" s="1"/>
  <c r="BN28"/>
  <c r="BO28" s="1"/>
  <c r="BN26"/>
  <c r="BO26" s="1"/>
  <c r="BN20"/>
  <c r="BO20" s="1"/>
  <c r="BN17"/>
  <c r="BO17" s="1"/>
  <c r="EC37"/>
  <c r="ED37" s="1"/>
  <c r="EC36"/>
  <c r="ED36" s="1"/>
  <c r="EC35"/>
  <c r="ED35" s="1"/>
  <c r="EC34"/>
  <c r="ED34" s="1"/>
  <c r="EC33"/>
  <c r="ED33" s="1"/>
  <c r="EC32"/>
  <c r="ED32" s="1"/>
  <c r="EC31"/>
  <c r="ED31" s="1"/>
  <c r="EC30"/>
  <c r="ED30" s="1"/>
  <c r="EC29"/>
  <c r="ED29" s="1"/>
  <c r="EC28"/>
  <c r="ED28" s="1"/>
  <c r="EC27"/>
  <c r="ED27" s="1"/>
  <c r="EC26"/>
  <c r="ED26" s="1"/>
  <c r="EC20"/>
  <c r="ED20" s="1"/>
  <c r="EC17"/>
  <c r="ED17" s="1"/>
  <c r="DH8" i="6"/>
  <c r="DI8"/>
  <c r="DJ8"/>
  <c r="DK8"/>
  <c r="DL8"/>
  <c r="DH9"/>
  <c r="DL9"/>
  <c r="DG10"/>
  <c r="DH10"/>
  <c r="DI10"/>
  <c r="DJ10"/>
  <c r="DL10"/>
  <c r="DH11"/>
  <c r="DI11"/>
  <c r="DL11"/>
  <c r="DH12"/>
  <c r="DI12"/>
  <c r="DJ12"/>
  <c r="DL12"/>
  <c r="DH13"/>
  <c r="DJ13"/>
  <c r="DL13"/>
  <c r="DG14"/>
  <c r="DH14"/>
  <c r="DI14"/>
  <c r="DJ14"/>
  <c r="DK14"/>
  <c r="DL14"/>
  <c r="DF15"/>
  <c r="DG15"/>
  <c r="DH15"/>
  <c r="DI15"/>
  <c r="DJ15"/>
  <c r="DK15"/>
  <c r="DL15"/>
  <c r="DH16"/>
  <c r="DJ16"/>
  <c r="DF17"/>
  <c r="DH17"/>
  <c r="DF18"/>
  <c r="DH18"/>
  <c r="DI18"/>
  <c r="DF19"/>
  <c r="DG19"/>
  <c r="DH19"/>
  <c r="DI19"/>
  <c r="DJ19"/>
  <c r="DK19"/>
  <c r="DL19"/>
  <c r="DF20"/>
  <c r="DG20"/>
  <c r="DH20"/>
  <c r="DI20"/>
  <c r="DJ20"/>
  <c r="DK20"/>
  <c r="DL20"/>
  <c r="DF21"/>
  <c r="DG21"/>
  <c r="DH21"/>
  <c r="DI21"/>
  <c r="DJ21"/>
  <c r="DK21"/>
  <c r="DL21"/>
  <c r="DH22"/>
  <c r="DI22"/>
  <c r="DJ22"/>
  <c r="DK22"/>
  <c r="DL22"/>
  <c r="DH23"/>
  <c r="DJ23"/>
  <c r="DL23"/>
  <c r="DF24"/>
  <c r="DG24"/>
  <c r="DH24"/>
  <c r="DJ24"/>
  <c r="DK24"/>
  <c r="DL24"/>
  <c r="DF25"/>
  <c r="DG25"/>
  <c r="DH25"/>
  <c r="DI25"/>
  <c r="DJ25"/>
  <c r="DL25"/>
  <c r="DI26"/>
  <c r="DJ26"/>
  <c r="DL26"/>
  <c r="DJ27"/>
  <c r="DL27"/>
  <c r="DH28"/>
  <c r="DI28"/>
  <c r="DJ28"/>
  <c r="DF29"/>
  <c r="DH29"/>
  <c r="DJ29"/>
  <c r="DH30"/>
  <c r="DJ30"/>
  <c r="DH31"/>
  <c r="DJ32"/>
  <c r="DL32"/>
  <c r="DH33"/>
  <c r="DJ33"/>
  <c r="DF34"/>
  <c r="DH34"/>
  <c r="DF35"/>
  <c r="DH35"/>
  <c r="DL35"/>
  <c r="DH36"/>
  <c r="DI36"/>
  <c r="DK36"/>
  <c r="DL36"/>
  <c r="DL7"/>
  <c r="DK7"/>
  <c r="DJ7"/>
  <c r="DI7"/>
  <c r="DH7"/>
  <c r="DM21" l="1"/>
  <c r="DN21" s="1"/>
  <c r="DM20"/>
  <c r="DN20" s="1"/>
  <c r="DM19"/>
  <c r="DN19" s="1"/>
  <c r="DM15"/>
  <c r="DN15" s="1"/>
  <c r="BF14"/>
  <c r="BG14" s="1"/>
  <c r="DF14"/>
  <c r="DM14" s="1"/>
  <c r="DN14" s="1"/>
  <c r="BF21"/>
  <c r="BG21" s="1"/>
  <c r="BF20"/>
  <c r="BG20" s="1"/>
  <c r="BF19"/>
  <c r="BG19" s="1"/>
  <c r="BF15"/>
  <c r="BG15" s="1"/>
  <c r="DB62" i="7" l="1"/>
  <c r="L30" l="1"/>
  <c r="K30"/>
  <c r="AP12" i="1"/>
  <c r="DM12" s="1"/>
  <c r="AK12"/>
  <c r="DH12" s="1"/>
  <c r="AF12"/>
  <c r="DC12" s="1"/>
  <c r="AA12"/>
  <c r="CX12" s="1"/>
  <c r="V12"/>
  <c r="CS12" s="1"/>
  <c r="Q12"/>
  <c r="CN12" s="1"/>
  <c r="L12"/>
  <c r="CI12" s="1"/>
  <c r="AV17" i="6"/>
  <c r="BE17" l="1"/>
  <c r="DL17" s="1"/>
  <c r="AZ12" i="1"/>
  <c r="DW12" s="1"/>
  <c r="BB12"/>
  <c r="DY12" s="1"/>
  <c r="BD12"/>
  <c r="EA12" s="1"/>
  <c r="BJ12"/>
  <c r="EG12" s="1"/>
  <c r="BL12"/>
  <c r="EI12" s="1"/>
  <c r="AU12"/>
  <c r="BN12" s="1"/>
  <c r="BF12"/>
  <c r="EC12" s="1"/>
  <c r="BH12"/>
  <c r="EE12" s="1"/>
  <c r="DR12"/>
  <c r="EK12" l="1"/>
  <c r="AQ22" i="7"/>
  <c r="AN22"/>
  <c r="AN34"/>
  <c r="AA39"/>
  <c r="X39"/>
  <c r="U39"/>
  <c r="O39"/>
  <c r="L39"/>
  <c r="AC61"/>
  <c r="Z61"/>
  <c r="W61"/>
  <c r="T61"/>
  <c r="Q61"/>
  <c r="N61"/>
  <c r="K61"/>
  <c r="AA60"/>
  <c r="X60"/>
  <c r="U60"/>
  <c r="O60"/>
  <c r="L60"/>
  <c r="O59"/>
  <c r="L59"/>
  <c r="AA58"/>
  <c r="X58"/>
  <c r="U58"/>
  <c r="O58"/>
  <c r="L58"/>
  <c r="AA57"/>
  <c r="X57"/>
  <c r="U57"/>
  <c r="O57"/>
  <c r="N57"/>
  <c r="L57"/>
  <c r="K57"/>
  <c r="AC56"/>
  <c r="Z56"/>
  <c r="W56"/>
  <c r="T56"/>
  <c r="Q56"/>
  <c r="N56"/>
  <c r="K56"/>
  <c r="AA55"/>
  <c r="X55"/>
  <c r="U55"/>
  <c r="O55"/>
  <c r="N55"/>
  <c r="L55"/>
  <c r="K55"/>
  <c r="AC54"/>
  <c r="Z54"/>
  <c r="W54"/>
  <c r="T54"/>
  <c r="Q54"/>
  <c r="N54"/>
  <c r="K54"/>
  <c r="AB53"/>
  <c r="AT53" s="1"/>
  <c r="Y53"/>
  <c r="AR53" s="1"/>
  <c r="V53"/>
  <c r="AP53" s="1"/>
  <c r="P53"/>
  <c r="AL53" s="1"/>
  <c r="M53"/>
  <c r="AJ53" s="1"/>
  <c r="AC47"/>
  <c r="Z47"/>
  <c r="W47"/>
  <c r="T47"/>
  <c r="Q47"/>
  <c r="N47"/>
  <c r="K47"/>
  <c r="AA46"/>
  <c r="X46"/>
  <c r="U46"/>
  <c r="O46"/>
  <c r="N46"/>
  <c r="L46"/>
  <c r="K46"/>
  <c r="AC44"/>
  <c r="Z44"/>
  <c r="W44"/>
  <c r="T44"/>
  <c r="Q44"/>
  <c r="N44"/>
  <c r="K44"/>
  <c r="AA43"/>
  <c r="X43"/>
  <c r="U43"/>
  <c r="O43"/>
  <c r="N43"/>
  <c r="L43"/>
  <c r="K43"/>
  <c r="AC42"/>
  <c r="Z42"/>
  <c r="W42"/>
  <c r="T42"/>
  <c r="Q42"/>
  <c r="N42"/>
  <c r="K42"/>
  <c r="AA36"/>
  <c r="X36"/>
  <c r="U36"/>
  <c r="O36"/>
  <c r="L36"/>
  <c r="AB35"/>
  <c r="Y35"/>
  <c r="V35"/>
  <c r="P35"/>
  <c r="AL35" s="1"/>
  <c r="O35"/>
  <c r="M35"/>
  <c r="L35"/>
  <c r="AB34"/>
  <c r="AT34" s="1"/>
  <c r="Y34"/>
  <c r="AR34" s="1"/>
  <c r="V34"/>
  <c r="AP34" s="1"/>
  <c r="P34"/>
  <c r="AL34" s="1"/>
  <c r="M34"/>
  <c r="AJ34" s="1"/>
  <c r="Z33"/>
  <c r="R33"/>
  <c r="T33"/>
  <c r="W33"/>
  <c r="AC33"/>
  <c r="AD33"/>
  <c r="AA33"/>
  <c r="X33"/>
  <c r="U33"/>
  <c r="O33"/>
  <c r="L33"/>
  <c r="N33"/>
  <c r="K33"/>
  <c r="AA32"/>
  <c r="X32"/>
  <c r="U32"/>
  <c r="O32"/>
  <c r="N32"/>
  <c r="L32"/>
  <c r="K32"/>
  <c r="AC31"/>
  <c r="Z31"/>
  <c r="W31"/>
  <c r="T31"/>
  <c r="Q31"/>
  <c r="N31"/>
  <c r="K31"/>
  <c r="AA30"/>
  <c r="X30"/>
  <c r="U30"/>
  <c r="O30"/>
  <c r="AG30" s="1"/>
  <c r="AF29"/>
  <c r="AA29"/>
  <c r="X29"/>
  <c r="U29"/>
  <c r="O29"/>
  <c r="L29"/>
  <c r="AC28"/>
  <c r="Z28"/>
  <c r="W28"/>
  <c r="T28"/>
  <c r="Q28"/>
  <c r="N28"/>
  <c r="K28"/>
  <c r="AA27"/>
  <c r="X27"/>
  <c r="U27"/>
  <c r="O27"/>
  <c r="N27"/>
  <c r="L27"/>
  <c r="K27"/>
  <c r="AA26"/>
  <c r="X26"/>
  <c r="U26"/>
  <c r="O26"/>
  <c r="N26"/>
  <c r="L26"/>
  <c r="K26"/>
  <c r="AC25"/>
  <c r="Z25"/>
  <c r="W25"/>
  <c r="T25"/>
  <c r="Q25"/>
  <c r="N25"/>
  <c r="K25"/>
  <c r="AA24"/>
  <c r="X24"/>
  <c r="U24"/>
  <c r="O24"/>
  <c r="N24"/>
  <c r="L24"/>
  <c r="K24"/>
  <c r="AA23"/>
  <c r="X23"/>
  <c r="U23"/>
  <c r="O23"/>
  <c r="N23"/>
  <c r="L23"/>
  <c r="K23"/>
  <c r="AB22"/>
  <c r="AT22" s="1"/>
  <c r="Y22"/>
  <c r="AR22" s="1"/>
  <c r="V22"/>
  <c r="AP22" s="1"/>
  <c r="P22"/>
  <c r="AL22" s="1"/>
  <c r="M22"/>
  <c r="AJ22" s="1"/>
  <c r="AC21"/>
  <c r="Z21"/>
  <c r="W21"/>
  <c r="T21"/>
  <c r="Q21"/>
  <c r="N21"/>
  <c r="K21"/>
  <c r="AC19"/>
  <c r="Z19"/>
  <c r="W19"/>
  <c r="T19"/>
  <c r="Q19"/>
  <c r="N19"/>
  <c r="K19"/>
  <c r="AA17"/>
  <c r="X17"/>
  <c r="U17"/>
  <c r="O17"/>
  <c r="N17"/>
  <c r="L17"/>
  <c r="K17"/>
  <c r="AC15"/>
  <c r="Z15"/>
  <c r="W15"/>
  <c r="T15"/>
  <c r="Q15"/>
  <c r="N15"/>
  <c r="K15"/>
  <c r="AC12"/>
  <c r="Z12"/>
  <c r="W12"/>
  <c r="T12"/>
  <c r="Q12"/>
  <c r="N12"/>
  <c r="K12"/>
  <c r="Z11"/>
  <c r="W11"/>
  <c r="T11"/>
  <c r="Q11"/>
  <c r="N11"/>
  <c r="K11"/>
  <c r="AF26" l="1"/>
  <c r="DJ22"/>
  <c r="AF33"/>
  <c r="H62"/>
  <c r="G62"/>
  <c r="F62"/>
  <c r="E62"/>
  <c r="D62"/>
  <c r="C62"/>
  <c r="B62"/>
  <c r="I18"/>
  <c r="AX12" i="9"/>
  <c r="AV59" i="7"/>
  <c r="AU59"/>
  <c r="DL59" s="1"/>
  <c r="AT59"/>
  <c r="AS59"/>
  <c r="DK59" s="1"/>
  <c r="AR59"/>
  <c r="AQ59"/>
  <c r="DJ59" s="1"/>
  <c r="AP59"/>
  <c r="AO59"/>
  <c r="DI59" s="1"/>
  <c r="AN59"/>
  <c r="AM59"/>
  <c r="DH59" s="1"/>
  <c r="AL59"/>
  <c r="AK59"/>
  <c r="DG59" s="1"/>
  <c r="AJ59"/>
  <c r="AI59"/>
  <c r="AV58"/>
  <c r="AU58"/>
  <c r="DL58" s="1"/>
  <c r="AT58"/>
  <c r="AS58"/>
  <c r="DK58" s="1"/>
  <c r="AR58"/>
  <c r="AQ58"/>
  <c r="DJ58" s="1"/>
  <c r="AP58"/>
  <c r="AO58"/>
  <c r="DI58" s="1"/>
  <c r="AN58"/>
  <c r="AM58"/>
  <c r="DH58" s="1"/>
  <c r="AL58"/>
  <c r="AK58"/>
  <c r="DG58" s="1"/>
  <c r="AJ58"/>
  <c r="AI58"/>
  <c r="AV57"/>
  <c r="AU57"/>
  <c r="DL57" s="1"/>
  <c r="AT57"/>
  <c r="AS57"/>
  <c r="DK57" s="1"/>
  <c r="AR57"/>
  <c r="AQ57"/>
  <c r="DJ57" s="1"/>
  <c r="AP57"/>
  <c r="AO57"/>
  <c r="DI57" s="1"/>
  <c r="AN57"/>
  <c r="AM57"/>
  <c r="DH57" s="1"/>
  <c r="AL57"/>
  <c r="AK57"/>
  <c r="DG57" s="1"/>
  <c r="AJ57"/>
  <c r="AI57"/>
  <c r="AV56"/>
  <c r="AU56"/>
  <c r="DL56" s="1"/>
  <c r="AT56"/>
  <c r="AS56"/>
  <c r="DK56" s="1"/>
  <c r="AR56"/>
  <c r="AQ56"/>
  <c r="DJ56" s="1"/>
  <c r="AP56"/>
  <c r="AO56"/>
  <c r="DI56" s="1"/>
  <c r="AN56"/>
  <c r="AM56"/>
  <c r="DH56" s="1"/>
  <c r="AL56"/>
  <c r="AK56"/>
  <c r="DG56" s="1"/>
  <c r="AJ56"/>
  <c r="AI56"/>
  <c r="AV55"/>
  <c r="AU55"/>
  <c r="DL55" s="1"/>
  <c r="AT55"/>
  <c r="AS55"/>
  <c r="DK55" s="1"/>
  <c r="AR55"/>
  <c r="AQ55"/>
  <c r="DJ55" s="1"/>
  <c r="AP55"/>
  <c r="AO55"/>
  <c r="DI55" s="1"/>
  <c r="AN55"/>
  <c r="AM55"/>
  <c r="DH55" s="1"/>
  <c r="AL55"/>
  <c r="AK55"/>
  <c r="DG55" s="1"/>
  <c r="AJ55"/>
  <c r="AI55"/>
  <c r="AV54"/>
  <c r="AU54"/>
  <c r="DL54" s="1"/>
  <c r="AT54"/>
  <c r="AS54"/>
  <c r="DK54" s="1"/>
  <c r="AR54"/>
  <c r="AQ54"/>
  <c r="DJ54" s="1"/>
  <c r="AP54"/>
  <c r="AO54"/>
  <c r="DI54" s="1"/>
  <c r="AN54"/>
  <c r="AM54"/>
  <c r="DH54" s="1"/>
  <c r="AL54"/>
  <c r="AK54"/>
  <c r="DG54" s="1"/>
  <c r="AJ54"/>
  <c r="AI54"/>
  <c r="AV53"/>
  <c r="AU53"/>
  <c r="DL53" s="1"/>
  <c r="AS53"/>
  <c r="DK53" s="1"/>
  <c r="AQ53"/>
  <c r="DJ53" s="1"/>
  <c r="AO53"/>
  <c r="DI53" s="1"/>
  <c r="AN53"/>
  <c r="AM53"/>
  <c r="DH53" s="1"/>
  <c r="AK53"/>
  <c r="DG53" s="1"/>
  <c r="AI53"/>
  <c r="AV52"/>
  <c r="AU52"/>
  <c r="DL52" s="1"/>
  <c r="AT52"/>
  <c r="AS52"/>
  <c r="DK52" s="1"/>
  <c r="AR52"/>
  <c r="AQ52"/>
  <c r="DJ52" s="1"/>
  <c r="AP52"/>
  <c r="AO52"/>
  <c r="DI52" s="1"/>
  <c r="AN52"/>
  <c r="AM52"/>
  <c r="DH52" s="1"/>
  <c r="AL52"/>
  <c r="AK52"/>
  <c r="DG52" s="1"/>
  <c r="AJ52"/>
  <c r="AI52"/>
  <c r="AV51"/>
  <c r="AU51"/>
  <c r="DL51" s="1"/>
  <c r="AT51"/>
  <c r="AS51"/>
  <c r="DK51" s="1"/>
  <c r="AR51"/>
  <c r="AQ51"/>
  <c r="DJ51" s="1"/>
  <c r="AP51"/>
  <c r="AO51"/>
  <c r="DI51" s="1"/>
  <c r="AN51"/>
  <c r="AM51"/>
  <c r="DH51" s="1"/>
  <c r="AL51"/>
  <c r="AK51"/>
  <c r="DG51" s="1"/>
  <c r="AJ51"/>
  <c r="AI51"/>
  <c r="AV50"/>
  <c r="AU50"/>
  <c r="DL50" s="1"/>
  <c r="AT50"/>
  <c r="AS50"/>
  <c r="DK50" s="1"/>
  <c r="AR50"/>
  <c r="AQ50"/>
  <c r="DJ50" s="1"/>
  <c r="AP50"/>
  <c r="AO50"/>
  <c r="DI50" s="1"/>
  <c r="AN50"/>
  <c r="AM50"/>
  <c r="DH50" s="1"/>
  <c r="AL50"/>
  <c r="AK50"/>
  <c r="DG50" s="1"/>
  <c r="AJ50"/>
  <c r="AI50"/>
  <c r="AV49"/>
  <c r="AU49"/>
  <c r="DL49" s="1"/>
  <c r="AT49"/>
  <c r="AS49"/>
  <c r="DK49" s="1"/>
  <c r="AR49"/>
  <c r="AQ49"/>
  <c r="DJ49" s="1"/>
  <c r="AP49"/>
  <c r="AO49"/>
  <c r="DI49" s="1"/>
  <c r="AN49"/>
  <c r="AM49"/>
  <c r="DH49" s="1"/>
  <c r="AL49"/>
  <c r="AK49"/>
  <c r="DG49" s="1"/>
  <c r="AJ49"/>
  <c r="AI49"/>
  <c r="AV48"/>
  <c r="AU48"/>
  <c r="DL48" s="1"/>
  <c r="AT48"/>
  <c r="AS48"/>
  <c r="DK48" s="1"/>
  <c r="AR48"/>
  <c r="AQ48"/>
  <c r="DJ48" s="1"/>
  <c r="AP48"/>
  <c r="AO48"/>
  <c r="DI48" s="1"/>
  <c r="AN48"/>
  <c r="AM48"/>
  <c r="DH48" s="1"/>
  <c r="AL48"/>
  <c r="AK48"/>
  <c r="DG48" s="1"/>
  <c r="AJ48"/>
  <c r="AI48"/>
  <c r="AV47"/>
  <c r="AU47"/>
  <c r="DL47" s="1"/>
  <c r="AT47"/>
  <c r="AS47"/>
  <c r="DK47" s="1"/>
  <c r="AR47"/>
  <c r="AQ47"/>
  <c r="DJ47" s="1"/>
  <c r="AP47"/>
  <c r="AO47"/>
  <c r="DI47" s="1"/>
  <c r="AN47"/>
  <c r="AM47"/>
  <c r="DH47" s="1"/>
  <c r="AL47"/>
  <c r="AK47"/>
  <c r="DG47" s="1"/>
  <c r="AJ47"/>
  <c r="AI47"/>
  <c r="AV46"/>
  <c r="AU46"/>
  <c r="DL46" s="1"/>
  <c r="AT46"/>
  <c r="AS46"/>
  <c r="DK46" s="1"/>
  <c r="AR46"/>
  <c r="AQ46"/>
  <c r="DJ46" s="1"/>
  <c r="AP46"/>
  <c r="AO46"/>
  <c r="DI46" s="1"/>
  <c r="AN46"/>
  <c r="AM46"/>
  <c r="DH46" s="1"/>
  <c r="AL46"/>
  <c r="AK46"/>
  <c r="DG46" s="1"/>
  <c r="AJ46"/>
  <c r="AI46"/>
  <c r="AV45"/>
  <c r="AU45"/>
  <c r="DL45" s="1"/>
  <c r="AT45"/>
  <c r="AS45"/>
  <c r="DK45" s="1"/>
  <c r="AR45"/>
  <c r="AQ45"/>
  <c r="DJ45" s="1"/>
  <c r="AP45"/>
  <c r="AO45"/>
  <c r="DI45" s="1"/>
  <c r="AN45"/>
  <c r="AM45"/>
  <c r="DH45" s="1"/>
  <c r="AL45"/>
  <c r="AK45"/>
  <c r="DG45" s="1"/>
  <c r="AJ45"/>
  <c r="AI45"/>
  <c r="AV44"/>
  <c r="AU44"/>
  <c r="DL44" s="1"/>
  <c r="AT44"/>
  <c r="AS44"/>
  <c r="DK44" s="1"/>
  <c r="AR44"/>
  <c r="AQ44"/>
  <c r="DJ44" s="1"/>
  <c r="AP44"/>
  <c r="AO44"/>
  <c r="DI44" s="1"/>
  <c r="AN44"/>
  <c r="AM44"/>
  <c r="DH44" s="1"/>
  <c r="AL44"/>
  <c r="AK44"/>
  <c r="DG44" s="1"/>
  <c r="AJ44"/>
  <c r="AI44"/>
  <c r="AV43"/>
  <c r="AU43"/>
  <c r="DL43" s="1"/>
  <c r="AS43"/>
  <c r="DK43" s="1"/>
  <c r="AQ43"/>
  <c r="DJ43" s="1"/>
  <c r="AP43"/>
  <c r="AO43"/>
  <c r="DI43" s="1"/>
  <c r="AN43"/>
  <c r="AM43"/>
  <c r="DH43" s="1"/>
  <c r="AL43"/>
  <c r="AK43"/>
  <c r="DG43" s="1"/>
  <c r="AI43"/>
  <c r="AV42"/>
  <c r="AU42"/>
  <c r="DL42" s="1"/>
  <c r="AT42"/>
  <c r="AS42"/>
  <c r="DK42" s="1"/>
  <c r="AR42"/>
  <c r="AQ42"/>
  <c r="DJ42" s="1"/>
  <c r="AP42"/>
  <c r="AO42"/>
  <c r="DI42" s="1"/>
  <c r="AN42"/>
  <c r="AM42"/>
  <c r="DH42" s="1"/>
  <c r="AL42"/>
  <c r="AK42"/>
  <c r="DG42" s="1"/>
  <c r="AJ42"/>
  <c r="AI42"/>
  <c r="AV41"/>
  <c r="AU41"/>
  <c r="DL41" s="1"/>
  <c r="AT41"/>
  <c r="AS41"/>
  <c r="DK41" s="1"/>
  <c r="AR41"/>
  <c r="AQ41"/>
  <c r="DJ41" s="1"/>
  <c r="AP41"/>
  <c r="AO41"/>
  <c r="DI41" s="1"/>
  <c r="AN41"/>
  <c r="AM41"/>
  <c r="DH41" s="1"/>
  <c r="AL41"/>
  <c r="AK41"/>
  <c r="DG41" s="1"/>
  <c r="AJ41"/>
  <c r="AI41"/>
  <c r="AV40"/>
  <c r="AU40"/>
  <c r="DL40" s="1"/>
  <c r="AT40"/>
  <c r="AS40"/>
  <c r="DK40" s="1"/>
  <c r="AR40"/>
  <c r="AQ40"/>
  <c r="DJ40" s="1"/>
  <c r="AP40"/>
  <c r="AO40"/>
  <c r="DI40" s="1"/>
  <c r="AN40"/>
  <c r="AM40"/>
  <c r="DH40" s="1"/>
  <c r="AL40"/>
  <c r="AK40"/>
  <c r="DG40" s="1"/>
  <c r="AJ40"/>
  <c r="AI40"/>
  <c r="AV39"/>
  <c r="AU39"/>
  <c r="DL39" s="1"/>
  <c r="AT39"/>
  <c r="AS39"/>
  <c r="DK39" s="1"/>
  <c r="AR39"/>
  <c r="AQ39"/>
  <c r="DJ39" s="1"/>
  <c r="AP39"/>
  <c r="AO39"/>
  <c r="DI39" s="1"/>
  <c r="AN39"/>
  <c r="AM39"/>
  <c r="DH39" s="1"/>
  <c r="AL39"/>
  <c r="AK39"/>
  <c r="DG39" s="1"/>
  <c r="AJ39"/>
  <c r="AI39"/>
  <c r="AV38"/>
  <c r="AU38"/>
  <c r="DL38" s="1"/>
  <c r="AT38"/>
  <c r="AS38"/>
  <c r="DK38" s="1"/>
  <c r="AR38"/>
  <c r="AQ38"/>
  <c r="DJ38" s="1"/>
  <c r="AP38"/>
  <c r="AO38"/>
  <c r="DI38" s="1"/>
  <c r="AN38"/>
  <c r="AM38"/>
  <c r="DH38" s="1"/>
  <c r="AL38"/>
  <c r="AK38"/>
  <c r="DG38" s="1"/>
  <c r="AJ38"/>
  <c r="AI38"/>
  <c r="AV37"/>
  <c r="AU37"/>
  <c r="DL37" s="1"/>
  <c r="AT37"/>
  <c r="AS37"/>
  <c r="DK37" s="1"/>
  <c r="AR37"/>
  <c r="AQ37"/>
  <c r="DJ37" s="1"/>
  <c r="AP37"/>
  <c r="AO37"/>
  <c r="DI37" s="1"/>
  <c r="AN37"/>
  <c r="AM37"/>
  <c r="DH37" s="1"/>
  <c r="AL37"/>
  <c r="AK37"/>
  <c r="DG37" s="1"/>
  <c r="AJ37"/>
  <c r="AI37"/>
  <c r="AV36"/>
  <c r="AU36"/>
  <c r="DL36" s="1"/>
  <c r="AS36"/>
  <c r="DK36" s="1"/>
  <c r="AQ36"/>
  <c r="DJ36" s="1"/>
  <c r="AO36"/>
  <c r="DI36" s="1"/>
  <c r="AM36"/>
  <c r="DH36" s="1"/>
  <c r="AK36"/>
  <c r="DG36" s="1"/>
  <c r="AI36"/>
  <c r="AV35"/>
  <c r="AU35"/>
  <c r="DL35" s="1"/>
  <c r="AT35"/>
  <c r="AS35"/>
  <c r="DK35" s="1"/>
  <c r="AR35"/>
  <c r="AQ35"/>
  <c r="DJ35" s="1"/>
  <c r="AP35"/>
  <c r="AO35"/>
  <c r="DI35" s="1"/>
  <c r="AN35"/>
  <c r="AM35"/>
  <c r="DH35" s="1"/>
  <c r="AK35"/>
  <c r="DG35" s="1"/>
  <c r="AJ35"/>
  <c r="AI35"/>
  <c r="AV34"/>
  <c r="AU34"/>
  <c r="DL34" s="1"/>
  <c r="AS34"/>
  <c r="DK34" s="1"/>
  <c r="AQ34"/>
  <c r="DJ34" s="1"/>
  <c r="AO34"/>
  <c r="DI34" s="1"/>
  <c r="AM34"/>
  <c r="DH34" s="1"/>
  <c r="AK34"/>
  <c r="DG34" s="1"/>
  <c r="AI34"/>
  <c r="AV33"/>
  <c r="AU33"/>
  <c r="DL33" s="1"/>
  <c r="AT33"/>
  <c r="AS33"/>
  <c r="DK33" s="1"/>
  <c r="AR33"/>
  <c r="AQ33"/>
  <c r="DJ33" s="1"/>
  <c r="AP33"/>
  <c r="AO33"/>
  <c r="DI33" s="1"/>
  <c r="AN33"/>
  <c r="AM33"/>
  <c r="DH33" s="1"/>
  <c r="AL33"/>
  <c r="AK33"/>
  <c r="DG33" s="1"/>
  <c r="AJ33"/>
  <c r="AI33"/>
  <c r="AV32"/>
  <c r="AU32"/>
  <c r="DL32" s="1"/>
  <c r="AS32"/>
  <c r="AR32"/>
  <c r="AQ32"/>
  <c r="DJ32" s="1"/>
  <c r="AP32"/>
  <c r="AO32"/>
  <c r="DI32" s="1"/>
  <c r="AN32"/>
  <c r="AM32"/>
  <c r="DH32" s="1"/>
  <c r="AL32"/>
  <c r="AK32"/>
  <c r="DG32" s="1"/>
  <c r="AJ32"/>
  <c r="AI32"/>
  <c r="DF32" s="1"/>
  <c r="AV31"/>
  <c r="AU31"/>
  <c r="DL31" s="1"/>
  <c r="AT31"/>
  <c r="AS31"/>
  <c r="DK31" s="1"/>
  <c r="AR31"/>
  <c r="AQ31"/>
  <c r="DJ31" s="1"/>
  <c r="AP31"/>
  <c r="AO31"/>
  <c r="DI31" s="1"/>
  <c r="AN31"/>
  <c r="AM31"/>
  <c r="DH31" s="1"/>
  <c r="AL31"/>
  <c r="AK31"/>
  <c r="DG31" s="1"/>
  <c r="AJ31"/>
  <c r="AI31"/>
  <c r="AV30"/>
  <c r="AU30"/>
  <c r="DL30" s="1"/>
  <c r="AT30"/>
  <c r="AS30"/>
  <c r="DK30" s="1"/>
  <c r="AR30"/>
  <c r="AQ30"/>
  <c r="DJ30" s="1"/>
  <c r="AP30"/>
  <c r="AO30"/>
  <c r="DI30" s="1"/>
  <c r="AN30"/>
  <c r="AM30"/>
  <c r="DH30" s="1"/>
  <c r="AL30"/>
  <c r="AK30"/>
  <c r="DG30" s="1"/>
  <c r="AJ30"/>
  <c r="AI30"/>
  <c r="AV29"/>
  <c r="AU29"/>
  <c r="DL29" s="1"/>
  <c r="AT29"/>
  <c r="AS29"/>
  <c r="DK29" s="1"/>
  <c r="AR29"/>
  <c r="AQ29"/>
  <c r="DJ29" s="1"/>
  <c r="AP29"/>
  <c r="AO29"/>
  <c r="DI29" s="1"/>
  <c r="AN29"/>
  <c r="AM29"/>
  <c r="DH29" s="1"/>
  <c r="AL29"/>
  <c r="AK29"/>
  <c r="DG29" s="1"/>
  <c r="AJ29"/>
  <c r="AI29"/>
  <c r="AV28"/>
  <c r="AU28"/>
  <c r="DL28" s="1"/>
  <c r="AT28"/>
  <c r="AS28"/>
  <c r="DK28" s="1"/>
  <c r="AR28"/>
  <c r="AQ28"/>
  <c r="DJ28" s="1"/>
  <c r="AP28"/>
  <c r="AO28"/>
  <c r="DI28" s="1"/>
  <c r="AN28"/>
  <c r="AM28"/>
  <c r="DH28" s="1"/>
  <c r="AL28"/>
  <c r="AK28"/>
  <c r="DG28" s="1"/>
  <c r="AJ28"/>
  <c r="AI28"/>
  <c r="AV27"/>
  <c r="AU27"/>
  <c r="DL27" s="1"/>
  <c r="AT27"/>
  <c r="AS27"/>
  <c r="DK27" s="1"/>
  <c r="AR27"/>
  <c r="AQ27"/>
  <c r="DJ27" s="1"/>
  <c r="AP27"/>
  <c r="AO27"/>
  <c r="DI27" s="1"/>
  <c r="AN27"/>
  <c r="AM27"/>
  <c r="DH27" s="1"/>
  <c r="AL27"/>
  <c r="AK27"/>
  <c r="DG27" s="1"/>
  <c r="AJ27"/>
  <c r="AI27"/>
  <c r="AV26"/>
  <c r="AU26"/>
  <c r="DL26" s="1"/>
  <c r="AT26"/>
  <c r="AS26"/>
  <c r="DK26" s="1"/>
  <c r="AR26"/>
  <c r="AQ26"/>
  <c r="DJ26" s="1"/>
  <c r="AP26"/>
  <c r="AO26"/>
  <c r="DI26" s="1"/>
  <c r="AN26"/>
  <c r="AM26"/>
  <c r="DH26" s="1"/>
  <c r="AL26"/>
  <c r="AK26"/>
  <c r="DG26" s="1"/>
  <c r="AJ26"/>
  <c r="AI26"/>
  <c r="AV25"/>
  <c r="AU25"/>
  <c r="DL25" s="1"/>
  <c r="AT25"/>
  <c r="AS25"/>
  <c r="DK25" s="1"/>
  <c r="AR25"/>
  <c r="AQ25"/>
  <c r="DJ25" s="1"/>
  <c r="AP25"/>
  <c r="AO25"/>
  <c r="DI25" s="1"/>
  <c r="AN25"/>
  <c r="AM25"/>
  <c r="DH25" s="1"/>
  <c r="AL25"/>
  <c r="AK25"/>
  <c r="DG25" s="1"/>
  <c r="AJ25"/>
  <c r="AI25"/>
  <c r="AV24"/>
  <c r="AU24"/>
  <c r="DL24" s="1"/>
  <c r="AT24"/>
  <c r="AS24"/>
  <c r="DK24" s="1"/>
  <c r="AR24"/>
  <c r="AQ24"/>
  <c r="DJ24" s="1"/>
  <c r="AP24"/>
  <c r="AO24"/>
  <c r="DI24" s="1"/>
  <c r="AN24"/>
  <c r="AM24"/>
  <c r="DH24" s="1"/>
  <c r="AL24"/>
  <c r="AK24"/>
  <c r="DG24" s="1"/>
  <c r="AJ24"/>
  <c r="BF24" l="1"/>
  <c r="BG24" s="1"/>
  <c r="DF24"/>
  <c r="BF25"/>
  <c r="BG25" s="1"/>
  <c r="DF25"/>
  <c r="BF26"/>
  <c r="BG26" s="1"/>
  <c r="DF26"/>
  <c r="BF27"/>
  <c r="BG27" s="1"/>
  <c r="DF27"/>
  <c r="BF28"/>
  <c r="BG28" s="1"/>
  <c r="DF28"/>
  <c r="BF29"/>
  <c r="BG29" s="1"/>
  <c r="DF29"/>
  <c r="BF30"/>
  <c r="BG30" s="1"/>
  <c r="DF30"/>
  <c r="BF31"/>
  <c r="BG31" s="1"/>
  <c r="DF31"/>
  <c r="BF33"/>
  <c r="BG33" s="1"/>
  <c r="DF33"/>
  <c r="BF34"/>
  <c r="BG34" s="1"/>
  <c r="DF34"/>
  <c r="BF35"/>
  <c r="BG35" s="1"/>
  <c r="DF35"/>
  <c r="BF36"/>
  <c r="BG36" s="1"/>
  <c r="DF36"/>
  <c r="BF37"/>
  <c r="BG37" s="1"/>
  <c r="DF37"/>
  <c r="BF38"/>
  <c r="BG38" s="1"/>
  <c r="DF38"/>
  <c r="BF39"/>
  <c r="BG39" s="1"/>
  <c r="DF39"/>
  <c r="BF40"/>
  <c r="BG40" s="1"/>
  <c r="DF40"/>
  <c r="BG41"/>
  <c r="DF41"/>
  <c r="BF42"/>
  <c r="BG42" s="1"/>
  <c r="DF42"/>
  <c r="BF43"/>
  <c r="BG43" s="1"/>
  <c r="DF43"/>
  <c r="BF44"/>
  <c r="BG44" s="1"/>
  <c r="DF44"/>
  <c r="BF45"/>
  <c r="BG45" s="1"/>
  <c r="DF45"/>
  <c r="BF46"/>
  <c r="BG46" s="1"/>
  <c r="DF46"/>
  <c r="BF47"/>
  <c r="BG47" s="1"/>
  <c r="DF47"/>
  <c r="BF48"/>
  <c r="BG48" s="1"/>
  <c r="DF48"/>
  <c r="BF49"/>
  <c r="BG49" s="1"/>
  <c r="DF49"/>
  <c r="BF50"/>
  <c r="BG50" s="1"/>
  <c r="DF50"/>
  <c r="BF51"/>
  <c r="BG51" s="1"/>
  <c r="DF51"/>
  <c r="BF52"/>
  <c r="BG52" s="1"/>
  <c r="DF52"/>
  <c r="BF53"/>
  <c r="BG53" s="1"/>
  <c r="DF53"/>
  <c r="BF54"/>
  <c r="BG54" s="1"/>
  <c r="DF54"/>
  <c r="BF55"/>
  <c r="BG55" s="1"/>
  <c r="DF55"/>
  <c r="BF56"/>
  <c r="BG56" s="1"/>
  <c r="DF56"/>
  <c r="BF57"/>
  <c r="BG57" s="1"/>
  <c r="DF57"/>
  <c r="BF58"/>
  <c r="BG58" s="1"/>
  <c r="DF58"/>
  <c r="BF59"/>
  <c r="BG59" s="1"/>
  <c r="DF59"/>
  <c r="I62"/>
  <c r="AV7"/>
  <c r="AT7"/>
  <c r="AR7"/>
  <c r="AP7"/>
  <c r="AN7"/>
  <c r="AL7"/>
  <c r="AJ7"/>
  <c r="AR7" i="9" l="1"/>
  <c r="BB25"/>
  <c r="BA25"/>
  <c r="EA25" s="1"/>
  <c r="AZ25"/>
  <c r="AY25"/>
  <c r="DZ25" s="1"/>
  <c r="AX25"/>
  <c r="AW25"/>
  <c r="DY25" s="1"/>
  <c r="AV25"/>
  <c r="AU25"/>
  <c r="DX25" s="1"/>
  <c r="AT25"/>
  <c r="AS25"/>
  <c r="DW25" s="1"/>
  <c r="AR25"/>
  <c r="AQ25"/>
  <c r="BB24"/>
  <c r="BA24"/>
  <c r="EA24" s="1"/>
  <c r="AZ24"/>
  <c r="AY24"/>
  <c r="DZ24" s="1"/>
  <c r="AX24"/>
  <c r="AW24"/>
  <c r="DY24" s="1"/>
  <c r="AV24"/>
  <c r="AU24"/>
  <c r="DX24" s="1"/>
  <c r="AT24"/>
  <c r="AS24"/>
  <c r="DW24" s="1"/>
  <c r="AR24"/>
  <c r="AQ24"/>
  <c r="BB23"/>
  <c r="BA23"/>
  <c r="EA23" s="1"/>
  <c r="AZ23"/>
  <c r="AY23"/>
  <c r="DZ23" s="1"/>
  <c r="AX23"/>
  <c r="AW23"/>
  <c r="DY23" s="1"/>
  <c r="AV23"/>
  <c r="AU23"/>
  <c r="DX23" s="1"/>
  <c r="AT23"/>
  <c r="AS23"/>
  <c r="DW23" s="1"/>
  <c r="AR23"/>
  <c r="AQ23"/>
  <c r="BB22"/>
  <c r="BA22"/>
  <c r="EA22" s="1"/>
  <c r="AZ22"/>
  <c r="AY22"/>
  <c r="DZ22" s="1"/>
  <c r="AX22"/>
  <c r="AW22"/>
  <c r="DY22" s="1"/>
  <c r="AV22"/>
  <c r="AU22"/>
  <c r="DX22" s="1"/>
  <c r="AT22"/>
  <c r="AS22"/>
  <c r="DW22" s="1"/>
  <c r="AR22"/>
  <c r="AQ22"/>
  <c r="BB21"/>
  <c r="BA21"/>
  <c r="EA21" s="1"/>
  <c r="AZ21"/>
  <c r="AY21"/>
  <c r="DZ21" s="1"/>
  <c r="AX21"/>
  <c r="AW21"/>
  <c r="DY21" s="1"/>
  <c r="AV21"/>
  <c r="AU21"/>
  <c r="DX21" s="1"/>
  <c r="AT21"/>
  <c r="AS21"/>
  <c r="DW21" s="1"/>
  <c r="AR21"/>
  <c r="AQ21"/>
  <c r="BD19"/>
  <c r="BC19"/>
  <c r="EB19" s="1"/>
  <c r="BB19"/>
  <c r="BA19"/>
  <c r="EA19" s="1"/>
  <c r="AZ19"/>
  <c r="AY19"/>
  <c r="DZ19" s="1"/>
  <c r="AX19"/>
  <c r="AW19"/>
  <c r="DY19" s="1"/>
  <c r="AV19"/>
  <c r="AU19"/>
  <c r="DX19" s="1"/>
  <c r="AT19"/>
  <c r="AS19"/>
  <c r="DW19" s="1"/>
  <c r="AR19"/>
  <c r="AQ19"/>
  <c r="BB18"/>
  <c r="BA18"/>
  <c r="EA18" s="1"/>
  <c r="AZ18"/>
  <c r="AY18"/>
  <c r="DZ18" s="1"/>
  <c r="AX18"/>
  <c r="AW18"/>
  <c r="DY18" s="1"/>
  <c r="AV18"/>
  <c r="AU18"/>
  <c r="DX18" s="1"/>
  <c r="AT18"/>
  <c r="AS18"/>
  <c r="DW18" s="1"/>
  <c r="AR18"/>
  <c r="AQ18"/>
  <c r="BB16"/>
  <c r="BA16"/>
  <c r="EA16" s="1"/>
  <c r="AZ16"/>
  <c r="AY16"/>
  <c r="DZ16" s="1"/>
  <c r="AX16"/>
  <c r="AW16"/>
  <c r="DY16" s="1"/>
  <c r="AV16"/>
  <c r="AU16"/>
  <c r="DX16" s="1"/>
  <c r="AT16"/>
  <c r="AS16"/>
  <c r="DW16" s="1"/>
  <c r="AR16"/>
  <c r="AQ16"/>
  <c r="BD15"/>
  <c r="BC15"/>
  <c r="EB15" s="1"/>
  <c r="BB15"/>
  <c r="BA15"/>
  <c r="EA15" s="1"/>
  <c r="AZ15"/>
  <c r="AY15"/>
  <c r="DZ15" s="1"/>
  <c r="AX15"/>
  <c r="AW15"/>
  <c r="DY15" s="1"/>
  <c r="AV15"/>
  <c r="AU15"/>
  <c r="DX15" s="1"/>
  <c r="AT15"/>
  <c r="AS15"/>
  <c r="DW15" s="1"/>
  <c r="AR15"/>
  <c r="AQ15"/>
  <c r="BD14"/>
  <c r="BD38" s="1"/>
  <c r="BC14"/>
  <c r="BB14"/>
  <c r="BA14"/>
  <c r="EA14" s="1"/>
  <c r="AZ14"/>
  <c r="AY14"/>
  <c r="DZ14" s="1"/>
  <c r="AX14"/>
  <c r="AW14"/>
  <c r="DY14" s="1"/>
  <c r="AV14"/>
  <c r="AU14"/>
  <c r="DX14" s="1"/>
  <c r="AT14"/>
  <c r="AS14"/>
  <c r="DW14" s="1"/>
  <c r="AR14"/>
  <c r="AQ14"/>
  <c r="BB13"/>
  <c r="BA13"/>
  <c r="EA13" s="1"/>
  <c r="AZ13"/>
  <c r="AY13"/>
  <c r="DZ13" s="1"/>
  <c r="AX13"/>
  <c r="AW13"/>
  <c r="DY13" s="1"/>
  <c r="AV13"/>
  <c r="AU13"/>
  <c r="DX13" s="1"/>
  <c r="AT13"/>
  <c r="AS13"/>
  <c r="DW13" s="1"/>
  <c r="AR13"/>
  <c r="AQ13"/>
  <c r="BB12"/>
  <c r="BA12"/>
  <c r="EA12" s="1"/>
  <c r="AZ12"/>
  <c r="AY12"/>
  <c r="DZ12" s="1"/>
  <c r="AW12"/>
  <c r="DY12" s="1"/>
  <c r="AV12"/>
  <c r="AU12"/>
  <c r="DX12" s="1"/>
  <c r="AT12"/>
  <c r="AS12"/>
  <c r="DW12" s="1"/>
  <c r="AR12"/>
  <c r="AQ12"/>
  <c r="BB11"/>
  <c r="BA11"/>
  <c r="EA11" s="1"/>
  <c r="AZ11"/>
  <c r="AY11"/>
  <c r="DZ11" s="1"/>
  <c r="AX11"/>
  <c r="AW11"/>
  <c r="DY11" s="1"/>
  <c r="AV11"/>
  <c r="AU11"/>
  <c r="DX11" s="1"/>
  <c r="AT11"/>
  <c r="AS11"/>
  <c r="DW11" s="1"/>
  <c r="AR11"/>
  <c r="AQ11"/>
  <c r="BB10"/>
  <c r="BA10"/>
  <c r="EA10" s="1"/>
  <c r="AZ10"/>
  <c r="AY10"/>
  <c r="DZ10" s="1"/>
  <c r="AX10"/>
  <c r="AW10"/>
  <c r="DY10" s="1"/>
  <c r="AV10"/>
  <c r="AU10"/>
  <c r="DX10" s="1"/>
  <c r="AT10"/>
  <c r="AS10"/>
  <c r="DW10" s="1"/>
  <c r="AR10"/>
  <c r="AQ10"/>
  <c r="BB9"/>
  <c r="BA9"/>
  <c r="EA9" s="1"/>
  <c r="AZ9"/>
  <c r="AY9"/>
  <c r="DZ9" s="1"/>
  <c r="AX9"/>
  <c r="AW9"/>
  <c r="DY9" s="1"/>
  <c r="AV9"/>
  <c r="AU9"/>
  <c r="DX9" s="1"/>
  <c r="AT9"/>
  <c r="AS9"/>
  <c r="DW9" s="1"/>
  <c r="AR9"/>
  <c r="AQ9"/>
  <c r="BB8"/>
  <c r="BA8"/>
  <c r="EA8" s="1"/>
  <c r="AZ8"/>
  <c r="AY8"/>
  <c r="DZ8" s="1"/>
  <c r="AX8"/>
  <c r="AW8"/>
  <c r="DY8" s="1"/>
  <c r="AV8"/>
  <c r="AU8"/>
  <c r="DX8" s="1"/>
  <c r="AT8"/>
  <c r="AS8"/>
  <c r="DW8" s="1"/>
  <c r="AR8"/>
  <c r="AQ8"/>
  <c r="BB7"/>
  <c r="BA7"/>
  <c r="AZ7"/>
  <c r="AY7"/>
  <c r="AX7"/>
  <c r="AW7"/>
  <c r="AV7"/>
  <c r="AU7"/>
  <c r="AT7"/>
  <c r="AS7"/>
  <c r="AQ7"/>
  <c r="DV7" s="1"/>
  <c r="BH38" l="1"/>
  <c r="BH39" s="1"/>
  <c r="AC7" i="13" s="1"/>
  <c r="DW7" i="9"/>
  <c r="BI38"/>
  <c r="DX7"/>
  <c r="BJ38"/>
  <c r="BJ39" s="1"/>
  <c r="AE7" i="13" s="1"/>
  <c r="DY7" i="9"/>
  <c r="BK38"/>
  <c r="BK39" s="1"/>
  <c r="AF7" i="13" s="1"/>
  <c r="DZ7" i="9"/>
  <c r="BL38"/>
  <c r="BL39" s="1"/>
  <c r="AG7" i="13" s="1"/>
  <c r="EA7" i="9"/>
  <c r="BN8"/>
  <c r="BO8" s="1"/>
  <c r="DV8"/>
  <c r="EC8" s="1"/>
  <c r="ED8" s="1"/>
  <c r="BN9"/>
  <c r="BO9" s="1"/>
  <c r="DV9"/>
  <c r="EC9" s="1"/>
  <c r="ED9" s="1"/>
  <c r="BN10"/>
  <c r="BO10" s="1"/>
  <c r="DV10"/>
  <c r="EC10" s="1"/>
  <c r="ED10" s="1"/>
  <c r="BN11"/>
  <c r="BO11" s="1"/>
  <c r="DV11"/>
  <c r="EC11" s="1"/>
  <c r="ED11" s="1"/>
  <c r="BN13"/>
  <c r="BO13" s="1"/>
  <c r="DV13"/>
  <c r="EC13" s="1"/>
  <c r="ED13" s="1"/>
  <c r="BN14"/>
  <c r="BO14" s="1"/>
  <c r="DV14"/>
  <c r="BM38"/>
  <c r="BM39" s="1"/>
  <c r="AH7" i="13" s="1"/>
  <c r="EB14" i="9"/>
  <c r="BN15"/>
  <c r="BO15" s="1"/>
  <c r="DV15"/>
  <c r="EC15" s="1"/>
  <c r="ED15" s="1"/>
  <c r="BN16"/>
  <c r="BO16" s="1"/>
  <c r="DV16"/>
  <c r="EC16" s="1"/>
  <c r="ED16" s="1"/>
  <c r="BN18"/>
  <c r="BO18" s="1"/>
  <c r="DV18"/>
  <c r="EC18" s="1"/>
  <c r="ED18" s="1"/>
  <c r="BN19"/>
  <c r="BO19" s="1"/>
  <c r="DV19"/>
  <c r="EC19" s="1"/>
  <c r="ED19" s="1"/>
  <c r="BN21"/>
  <c r="BO21" s="1"/>
  <c r="DV21"/>
  <c r="EC21" s="1"/>
  <c r="ED21" s="1"/>
  <c r="BN22"/>
  <c r="BO22" s="1"/>
  <c r="DV22"/>
  <c r="EC22" s="1"/>
  <c r="ED22" s="1"/>
  <c r="BN23"/>
  <c r="BO23" s="1"/>
  <c r="DV23"/>
  <c r="EC23" s="1"/>
  <c r="ED23" s="1"/>
  <c r="BN24"/>
  <c r="BO24" s="1"/>
  <c r="DV24"/>
  <c r="EC24" s="1"/>
  <c r="ED24" s="1"/>
  <c r="BN25"/>
  <c r="BO25" s="1"/>
  <c r="DV25"/>
  <c r="EC25" s="1"/>
  <c r="ED25" s="1"/>
  <c r="BN12"/>
  <c r="DV12"/>
  <c r="EC12" s="1"/>
  <c r="ED12" s="1"/>
  <c r="BG38"/>
  <c r="BG39" s="1"/>
  <c r="AB7" i="13" s="1"/>
  <c r="BN7" i="9"/>
  <c r="AT60" i="7"/>
  <c r="AR60"/>
  <c r="AP60"/>
  <c r="BL40" i="1"/>
  <c r="EI40" s="1"/>
  <c r="BJ40"/>
  <c r="EG40" s="1"/>
  <c r="BH40"/>
  <c r="EE40" s="1"/>
  <c r="BF40"/>
  <c r="EC40" s="1"/>
  <c r="BD40"/>
  <c r="EA40" s="1"/>
  <c r="BB40"/>
  <c r="DY40" s="1"/>
  <c r="AZ40"/>
  <c r="DW40" s="1"/>
  <c r="AU40"/>
  <c r="BN40" s="1"/>
  <c r="I8" i="6"/>
  <c r="I9"/>
  <c r="I10"/>
  <c r="I11"/>
  <c r="I12"/>
  <c r="I13"/>
  <c r="I14"/>
  <c r="I15"/>
  <c r="I16"/>
  <c r="I17"/>
  <c r="I18"/>
  <c r="I22"/>
  <c r="I23"/>
  <c r="I24"/>
  <c r="I25"/>
  <c r="I26"/>
  <c r="I27"/>
  <c r="I28"/>
  <c r="I29"/>
  <c r="I30"/>
  <c r="I31"/>
  <c r="I32"/>
  <c r="I33"/>
  <c r="I34"/>
  <c r="I35"/>
  <c r="I36"/>
  <c r="I7"/>
  <c r="C37"/>
  <c r="D37"/>
  <c r="E37"/>
  <c r="F37"/>
  <c r="G37"/>
  <c r="H37"/>
  <c r="B37"/>
  <c r="B38" l="1"/>
  <c r="BI37"/>
  <c r="H38"/>
  <c r="BO38" s="1"/>
  <c r="H16" i="13" s="1"/>
  <c r="BO37" i="6"/>
  <c r="G38"/>
  <c r="BN38" s="1"/>
  <c r="G16" i="13" s="1"/>
  <c r="BN37" i="6"/>
  <c r="F38"/>
  <c r="BM38" s="1"/>
  <c r="F16" i="13" s="1"/>
  <c r="BM37" i="6"/>
  <c r="E38"/>
  <c r="BL38" s="1"/>
  <c r="E16" i="13" s="1"/>
  <c r="BL37" i="6"/>
  <c r="D38"/>
  <c r="BK38" s="1"/>
  <c r="D16" i="13" s="1"/>
  <c r="BK37" i="6"/>
  <c r="C38"/>
  <c r="BJ38" s="1"/>
  <c r="C16" i="13" s="1"/>
  <c r="BJ37" i="6"/>
  <c r="DX38" i="9"/>
  <c r="BI39"/>
  <c r="EC7"/>
  <c r="ED7" s="1"/>
  <c r="EK40" i="1"/>
  <c r="BN38" i="9"/>
  <c r="BO38" s="1"/>
  <c r="DV39"/>
  <c r="AB17" i="13" s="1"/>
  <c r="EB39" i="9"/>
  <c r="AH17" i="13" s="1"/>
  <c r="EB38" i="9"/>
  <c r="EA39"/>
  <c r="AG17" i="13" s="1"/>
  <c r="EA38" i="9"/>
  <c r="DZ39"/>
  <c r="AF17" i="13" s="1"/>
  <c r="DZ38" i="9"/>
  <c r="DY39"/>
  <c r="AE17" i="13" s="1"/>
  <c r="DY38" i="9"/>
  <c r="DW39"/>
  <c r="AC17" i="13" s="1"/>
  <c r="DW38" i="9"/>
  <c r="EC14"/>
  <c r="ED14" s="1"/>
  <c r="DV38"/>
  <c r="BO12"/>
  <c r="BO7"/>
  <c r="I37" i="6"/>
  <c r="AL12"/>
  <c r="AR36"/>
  <c r="AQ36"/>
  <c r="AL36"/>
  <c r="AK36"/>
  <c r="AJ36"/>
  <c r="AI36"/>
  <c r="AY36" s="1"/>
  <c r="AS35"/>
  <c r="AR35"/>
  <c r="AQ35"/>
  <c r="AP35"/>
  <c r="AO35"/>
  <c r="AL35"/>
  <c r="AK35"/>
  <c r="AZ35" s="1"/>
  <c r="AV34"/>
  <c r="AU34"/>
  <c r="AS34"/>
  <c r="AR34"/>
  <c r="AQ34"/>
  <c r="AP34"/>
  <c r="AO34"/>
  <c r="AL34"/>
  <c r="AK34"/>
  <c r="AZ34" s="1"/>
  <c r="AV33"/>
  <c r="AU33"/>
  <c r="AS33"/>
  <c r="AP33"/>
  <c r="AO33"/>
  <c r="AL33"/>
  <c r="AK33"/>
  <c r="AJ33"/>
  <c r="AI33"/>
  <c r="AY33" s="1"/>
  <c r="AT32"/>
  <c r="AS32"/>
  <c r="AP32"/>
  <c r="AO32"/>
  <c r="AN32"/>
  <c r="AM32"/>
  <c r="AL32"/>
  <c r="AK32"/>
  <c r="AJ32"/>
  <c r="AI32"/>
  <c r="AY32" s="1"/>
  <c r="AV31"/>
  <c r="DC31" s="1"/>
  <c r="AU31"/>
  <c r="AS31"/>
  <c r="AR31"/>
  <c r="AQ31"/>
  <c r="AP31"/>
  <c r="AO31"/>
  <c r="AL31"/>
  <c r="AK31"/>
  <c r="AJ31"/>
  <c r="AI31"/>
  <c r="AY31" s="1"/>
  <c r="AV30"/>
  <c r="AU30"/>
  <c r="AS30"/>
  <c r="AP30"/>
  <c r="AO30"/>
  <c r="AL30"/>
  <c r="AK30"/>
  <c r="AJ30"/>
  <c r="AI30"/>
  <c r="AY30" s="1"/>
  <c r="AV29"/>
  <c r="AU29"/>
  <c r="AS29"/>
  <c r="AP29"/>
  <c r="AO29"/>
  <c r="AL29"/>
  <c r="AK29"/>
  <c r="AZ29" s="1"/>
  <c r="AV28"/>
  <c r="AU28"/>
  <c r="AS28"/>
  <c r="AL28"/>
  <c r="AK28"/>
  <c r="AJ28"/>
  <c r="AI28"/>
  <c r="AY28" s="1"/>
  <c r="AT27"/>
  <c r="AS27"/>
  <c r="AP27"/>
  <c r="AO27"/>
  <c r="AN27"/>
  <c r="AM27"/>
  <c r="AL27"/>
  <c r="AK27"/>
  <c r="AJ27"/>
  <c r="AI27"/>
  <c r="AY27" s="1"/>
  <c r="AS26"/>
  <c r="AN26"/>
  <c r="AM26"/>
  <c r="BA26" s="1"/>
  <c r="AL26"/>
  <c r="AK26"/>
  <c r="AJ26"/>
  <c r="AI26"/>
  <c r="AY26" s="1"/>
  <c r="AT25"/>
  <c r="AS25"/>
  <c r="BD25" s="1"/>
  <c r="AP24"/>
  <c r="AO24"/>
  <c r="BB24" s="1"/>
  <c r="AT23"/>
  <c r="AS23"/>
  <c r="AP23"/>
  <c r="AO23"/>
  <c r="AL23"/>
  <c r="AK23"/>
  <c r="AJ23"/>
  <c r="AI23"/>
  <c r="AY23" s="1"/>
  <c r="AL22"/>
  <c r="AJ22"/>
  <c r="AY22" s="1"/>
  <c r="AV18"/>
  <c r="AT18"/>
  <c r="AR18"/>
  <c r="AL18"/>
  <c r="AZ18" s="1"/>
  <c r="AT17"/>
  <c r="AR17"/>
  <c r="AP17"/>
  <c r="AL17"/>
  <c r="AZ17" s="1"/>
  <c r="AV16"/>
  <c r="AT16"/>
  <c r="AP16"/>
  <c r="AL16"/>
  <c r="AJ16"/>
  <c r="AY16" s="1"/>
  <c r="AT13"/>
  <c r="AP13"/>
  <c r="AL13"/>
  <c r="AJ13"/>
  <c r="AI13"/>
  <c r="AY13" s="1"/>
  <c r="AT12"/>
  <c r="AJ12"/>
  <c r="AY12" s="1"/>
  <c r="AT11"/>
  <c r="AR11"/>
  <c r="AL11"/>
  <c r="AJ11"/>
  <c r="AI11"/>
  <c r="AY11" s="1"/>
  <c r="AT10"/>
  <c r="AI10"/>
  <c r="AY10" s="1"/>
  <c r="AT9"/>
  <c r="BD9" s="1"/>
  <c r="AR9"/>
  <c r="BC9" s="1"/>
  <c r="AP9"/>
  <c r="BB9" s="1"/>
  <c r="AL9"/>
  <c r="AJ9"/>
  <c r="AI9"/>
  <c r="AY9" s="1"/>
  <c r="AL8"/>
  <c r="AJ8"/>
  <c r="AI8"/>
  <c r="AY8" s="1"/>
  <c r="AL7"/>
  <c r="AK7"/>
  <c r="AZ7" s="1"/>
  <c r="AI7"/>
  <c r="DX39" i="9" l="1"/>
  <c r="AD17" i="13" s="1"/>
  <c r="AD7"/>
  <c r="AI7" s="1"/>
  <c r="AI17"/>
  <c r="AY7" i="6"/>
  <c r="DF7" s="1"/>
  <c r="AZ8"/>
  <c r="DG8" s="1"/>
  <c r="AZ9"/>
  <c r="DG9" s="1"/>
  <c r="BD10"/>
  <c r="DK10" s="1"/>
  <c r="AZ11"/>
  <c r="DG11" s="1"/>
  <c r="BC11"/>
  <c r="DJ11" s="1"/>
  <c r="BD11"/>
  <c r="DK11" s="1"/>
  <c r="BD12"/>
  <c r="DK12" s="1"/>
  <c r="AZ13"/>
  <c r="DG13" s="1"/>
  <c r="BB13"/>
  <c r="DI13" s="1"/>
  <c r="BD13"/>
  <c r="DK13" s="1"/>
  <c r="AZ16"/>
  <c r="DG16" s="1"/>
  <c r="BB16"/>
  <c r="DI16" s="1"/>
  <c r="BD16"/>
  <c r="DK16" s="1"/>
  <c r="BE16"/>
  <c r="AV37"/>
  <c r="BB17"/>
  <c r="DI17" s="1"/>
  <c r="BC17"/>
  <c r="DJ17" s="1"/>
  <c r="BD17"/>
  <c r="DK17" s="1"/>
  <c r="BC18"/>
  <c r="DJ18" s="1"/>
  <c r="BD18"/>
  <c r="DK18" s="1"/>
  <c r="BE18"/>
  <c r="DL18" s="1"/>
  <c r="AZ22"/>
  <c r="DG22" s="1"/>
  <c r="AZ23"/>
  <c r="DG23" s="1"/>
  <c r="BB23"/>
  <c r="DI23" s="1"/>
  <c r="BD23"/>
  <c r="DK23" s="1"/>
  <c r="AZ26"/>
  <c r="DG26" s="1"/>
  <c r="BD26"/>
  <c r="DK26" s="1"/>
  <c r="AZ27"/>
  <c r="DG27" s="1"/>
  <c r="BA27"/>
  <c r="DH27" s="1"/>
  <c r="BB27"/>
  <c r="DI27" s="1"/>
  <c r="BD27"/>
  <c r="DK27" s="1"/>
  <c r="AZ28"/>
  <c r="DG28" s="1"/>
  <c r="BD28"/>
  <c r="DK28" s="1"/>
  <c r="BE28"/>
  <c r="DL28" s="1"/>
  <c r="BB29"/>
  <c r="DI29" s="1"/>
  <c r="BD29"/>
  <c r="DK29" s="1"/>
  <c r="BE29"/>
  <c r="DL29" s="1"/>
  <c r="AZ30"/>
  <c r="DG30" s="1"/>
  <c r="BB30"/>
  <c r="DI30" s="1"/>
  <c r="BD30"/>
  <c r="DK30" s="1"/>
  <c r="BE30"/>
  <c r="DL30" s="1"/>
  <c r="AZ31"/>
  <c r="DG31" s="1"/>
  <c r="BB31"/>
  <c r="DI31" s="1"/>
  <c r="BC31"/>
  <c r="DJ31" s="1"/>
  <c r="BD31"/>
  <c r="DK31" s="1"/>
  <c r="BE31"/>
  <c r="DL31" s="1"/>
  <c r="AZ32"/>
  <c r="DG32" s="1"/>
  <c r="BA32"/>
  <c r="DH32" s="1"/>
  <c r="BB32"/>
  <c r="DI32" s="1"/>
  <c r="BD32"/>
  <c r="DK32" s="1"/>
  <c r="AZ33"/>
  <c r="DG33" s="1"/>
  <c r="BB33"/>
  <c r="DI33" s="1"/>
  <c r="BD33"/>
  <c r="DK33" s="1"/>
  <c r="BE33"/>
  <c r="DL33" s="1"/>
  <c r="BB34"/>
  <c r="DI34" s="1"/>
  <c r="BC34"/>
  <c r="DJ34" s="1"/>
  <c r="BD34"/>
  <c r="DK34" s="1"/>
  <c r="BE34"/>
  <c r="DL34" s="1"/>
  <c r="BB35"/>
  <c r="DI35" s="1"/>
  <c r="BC35"/>
  <c r="DJ35" s="1"/>
  <c r="BD35"/>
  <c r="DK35" s="1"/>
  <c r="AZ36"/>
  <c r="DG36" s="1"/>
  <c r="BC36"/>
  <c r="DJ36" s="1"/>
  <c r="AZ12"/>
  <c r="DG12" s="1"/>
  <c r="I38"/>
  <c r="BI38"/>
  <c r="B16" i="13" s="1"/>
  <c r="I16" s="1"/>
  <c r="BP37" i="6"/>
  <c r="EC38" i="9"/>
  <c r="ED38" s="1"/>
  <c r="EC39"/>
  <c r="U166" i="3" s="1"/>
  <c r="AZ37" i="6"/>
  <c r="AZ38" s="1"/>
  <c r="AC6" i="13" s="1"/>
  <c r="DG7" i="6"/>
  <c r="BF8"/>
  <c r="BG8" s="1"/>
  <c r="DF8"/>
  <c r="BF9"/>
  <c r="BG9" s="1"/>
  <c r="DF9"/>
  <c r="BB37"/>
  <c r="BB38" s="1"/>
  <c r="AE6" i="13" s="1"/>
  <c r="DI9" i="6"/>
  <c r="BC37"/>
  <c r="BC38" s="1"/>
  <c r="AF6" i="13" s="1"/>
  <c r="DJ9" i="6"/>
  <c r="BD37"/>
  <c r="BD38" s="1"/>
  <c r="AG6" i="13" s="1"/>
  <c r="DK9" i="6"/>
  <c r="BF10"/>
  <c r="BG10" s="1"/>
  <c r="DF10"/>
  <c r="BF11"/>
  <c r="BG11" s="1"/>
  <c r="DF11"/>
  <c r="BF12"/>
  <c r="BG12" s="1"/>
  <c r="DF12"/>
  <c r="BF13"/>
  <c r="BG13" s="1"/>
  <c r="DF13"/>
  <c r="BF16"/>
  <c r="BG16" s="1"/>
  <c r="DF16"/>
  <c r="BE37"/>
  <c r="BE38" s="1"/>
  <c r="AH6" i="13" s="1"/>
  <c r="DL16" i="6"/>
  <c r="BF17"/>
  <c r="BG17" s="1"/>
  <c r="DG17"/>
  <c r="BF18"/>
  <c r="BG18" s="1"/>
  <c r="DG18"/>
  <c r="BF22"/>
  <c r="BG22" s="1"/>
  <c r="DF22"/>
  <c r="BF23"/>
  <c r="BG23" s="1"/>
  <c r="DF23"/>
  <c r="BF24"/>
  <c r="BG24" s="1"/>
  <c r="DI24"/>
  <c r="DM24" s="1"/>
  <c r="DN24" s="1"/>
  <c r="BF25"/>
  <c r="BG25" s="1"/>
  <c r="DK25"/>
  <c r="DM25" s="1"/>
  <c r="DN25" s="1"/>
  <c r="BF26"/>
  <c r="BG26" s="1"/>
  <c r="DF26"/>
  <c r="BA37"/>
  <c r="BA38" s="1"/>
  <c r="AD6" i="13" s="1"/>
  <c r="DH26" i="6"/>
  <c r="BF27"/>
  <c r="BG27" s="1"/>
  <c r="DF27"/>
  <c r="BF28"/>
  <c r="BG28" s="1"/>
  <c r="DF28"/>
  <c r="BF29"/>
  <c r="BG29" s="1"/>
  <c r="DG29"/>
  <c r="BF30"/>
  <c r="BG30" s="1"/>
  <c r="DF30"/>
  <c r="BF31"/>
  <c r="BG31" s="1"/>
  <c r="DF31"/>
  <c r="BF32"/>
  <c r="BG32" s="1"/>
  <c r="DF32"/>
  <c r="BF33"/>
  <c r="BG33" s="1"/>
  <c r="DF33"/>
  <c r="BF34"/>
  <c r="BG34" s="1"/>
  <c r="DG34"/>
  <c r="BF35"/>
  <c r="BG35" s="1"/>
  <c r="DG35"/>
  <c r="BF36"/>
  <c r="BG36" s="1"/>
  <c r="DF36"/>
  <c r="K166" i="3"/>
  <c r="C166"/>
  <c r="BN39" i="9"/>
  <c r="BF7" i="6"/>
  <c r="BG7" s="1"/>
  <c r="AY37"/>
  <c r="AX7"/>
  <c r="AX12"/>
  <c r="I61" i="7"/>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7"/>
  <c r="I16"/>
  <c r="I15"/>
  <c r="I14"/>
  <c r="I13"/>
  <c r="I12"/>
  <c r="I10"/>
  <c r="I9"/>
  <c r="I8"/>
  <c r="I7"/>
  <c r="H64"/>
  <c r="G64"/>
  <c r="F64"/>
  <c r="E64"/>
  <c r="D64"/>
  <c r="C64"/>
  <c r="B64"/>
  <c r="H63"/>
  <c r="G63"/>
  <c r="F63"/>
  <c r="E63"/>
  <c r="D63"/>
  <c r="C63"/>
  <c r="DC37" i="6" l="1"/>
  <c r="AV38"/>
  <c r="DC38" s="1"/>
  <c r="X16" i="13" s="1"/>
  <c r="DM36" i="6"/>
  <c r="DN36" s="1"/>
  <c r="DM35"/>
  <c r="DN35" s="1"/>
  <c r="DM34"/>
  <c r="DN34" s="1"/>
  <c r="DM33"/>
  <c r="DN33" s="1"/>
  <c r="DM32"/>
  <c r="DN32" s="1"/>
  <c r="DM31"/>
  <c r="DN31" s="1"/>
  <c r="DM30"/>
  <c r="DN30" s="1"/>
  <c r="DM29"/>
  <c r="DN29" s="1"/>
  <c r="DM28"/>
  <c r="DN28" s="1"/>
  <c r="DM27"/>
  <c r="DN27" s="1"/>
  <c r="DM23"/>
  <c r="DN23" s="1"/>
  <c r="DM22"/>
  <c r="DN22" s="1"/>
  <c r="DM18"/>
  <c r="DN18" s="1"/>
  <c r="DM17"/>
  <c r="DN17" s="1"/>
  <c r="DM13"/>
  <c r="DN13" s="1"/>
  <c r="DM12"/>
  <c r="DN12" s="1"/>
  <c r="DM11"/>
  <c r="DN11" s="1"/>
  <c r="DM10"/>
  <c r="DN10" s="1"/>
  <c r="DM8"/>
  <c r="DN8" s="1"/>
  <c r="DM7"/>
  <c r="DN7" s="1"/>
  <c r="G166" i="3"/>
  <c r="O166"/>
  <c r="S166"/>
  <c r="DF37" i="6"/>
  <c r="AY38"/>
  <c r="AB6" i="13" s="1"/>
  <c r="AI6" s="1"/>
  <c r="BO39" i="9"/>
  <c r="I166" i="11"/>
  <c r="I169" s="1"/>
  <c r="I170" s="1"/>
  <c r="J166"/>
  <c r="J169" s="1"/>
  <c r="J170" s="1"/>
  <c r="K166"/>
  <c r="K169" s="1"/>
  <c r="K170" s="1"/>
  <c r="L166"/>
  <c r="L169" s="1"/>
  <c r="L170" s="1"/>
  <c r="M166"/>
  <c r="M169" s="1"/>
  <c r="M170" s="1"/>
  <c r="N166"/>
  <c r="N169" s="1"/>
  <c r="N170" s="1"/>
  <c r="O166"/>
  <c r="O169" s="1"/>
  <c r="O170" s="1"/>
  <c r="P166"/>
  <c r="P169" s="1"/>
  <c r="P170" s="1"/>
  <c r="Q166"/>
  <c r="Q169" s="1"/>
  <c r="Q170" s="1"/>
  <c r="R166"/>
  <c r="R169" s="1"/>
  <c r="R170" s="1"/>
  <c r="S166"/>
  <c r="S169" s="1"/>
  <c r="S170" s="1"/>
  <c r="T166"/>
  <c r="T169" s="1"/>
  <c r="T170" s="1"/>
  <c r="U166"/>
  <c r="U169" s="1"/>
  <c r="U170" s="1"/>
  <c r="H166"/>
  <c r="H169" s="1"/>
  <c r="H170" s="1"/>
  <c r="C166"/>
  <c r="C169" s="1"/>
  <c r="C170" s="1"/>
  <c r="D166"/>
  <c r="D169" s="1"/>
  <c r="D170" s="1"/>
  <c r="E166"/>
  <c r="E169" s="1"/>
  <c r="E170" s="1"/>
  <c r="F166"/>
  <c r="F169" s="1"/>
  <c r="F170" s="1"/>
  <c r="G166"/>
  <c r="G169" s="1"/>
  <c r="G170" s="1"/>
  <c r="B166"/>
  <c r="D166" i="3"/>
  <c r="D169" s="1"/>
  <c r="H166"/>
  <c r="L166"/>
  <c r="P166"/>
  <c r="T166"/>
  <c r="B166"/>
  <c r="F166"/>
  <c r="J166"/>
  <c r="N166"/>
  <c r="R166"/>
  <c r="ED39" i="9"/>
  <c r="E166" i="3"/>
  <c r="I166"/>
  <c r="M166"/>
  <c r="Q166"/>
  <c r="BF37" i="6"/>
  <c r="BG37" s="1"/>
  <c r="DH37"/>
  <c r="DH38"/>
  <c r="AD16" i="13" s="1"/>
  <c r="DL37" i="6"/>
  <c r="DL38"/>
  <c r="AH16" i="13" s="1"/>
  <c r="DK37" i="6"/>
  <c r="DK38"/>
  <c r="AG16" i="13" s="1"/>
  <c r="DJ37" i="6"/>
  <c r="DJ38"/>
  <c r="AF16" i="13" s="1"/>
  <c r="DI37" i="6"/>
  <c r="DI38"/>
  <c r="AE16" i="13" s="1"/>
  <c r="DG37" i="6"/>
  <c r="DG38"/>
  <c r="AC16" i="13" s="1"/>
  <c r="DM26" i="6"/>
  <c r="DN26" s="1"/>
  <c r="DM16"/>
  <c r="DN16" s="1"/>
  <c r="DM9"/>
  <c r="DN9" s="1"/>
  <c r="I64" i="7"/>
  <c r="I63"/>
  <c r="B169" i="11" l="1"/>
  <c r="V166"/>
  <c r="W166" s="1"/>
  <c r="DF38" i="6"/>
  <c r="BF38"/>
  <c r="DM37"/>
  <c r="DN37" s="1"/>
  <c r="BE26" i="9"/>
  <c r="BF26"/>
  <c r="BE27"/>
  <c r="BF27"/>
  <c r="BE28"/>
  <c r="BF28"/>
  <c r="BE29"/>
  <c r="BF29"/>
  <c r="BE30"/>
  <c r="BF30"/>
  <c r="BE31"/>
  <c r="BF31"/>
  <c r="BE32"/>
  <c r="BF32"/>
  <c r="BE33"/>
  <c r="BF33"/>
  <c r="BE34"/>
  <c r="BF34"/>
  <c r="BE35"/>
  <c r="BF35"/>
  <c r="BE36"/>
  <c r="BF36"/>
  <c r="BE37"/>
  <c r="BF37"/>
  <c r="I26"/>
  <c r="AM26"/>
  <c r="AN26"/>
  <c r="AO26"/>
  <c r="AP26"/>
  <c r="AM27"/>
  <c r="AN27"/>
  <c r="AO27"/>
  <c r="AP27"/>
  <c r="AM28"/>
  <c r="AN28"/>
  <c r="AO28"/>
  <c r="AP28"/>
  <c r="AM29"/>
  <c r="AN29"/>
  <c r="AO29"/>
  <c r="AP29"/>
  <c r="AM30"/>
  <c r="AN30"/>
  <c r="AO30"/>
  <c r="AP30"/>
  <c r="AM31"/>
  <c r="AN31"/>
  <c r="AO31"/>
  <c r="AP31"/>
  <c r="AM32"/>
  <c r="AN32"/>
  <c r="AO32"/>
  <c r="AP32"/>
  <c r="AM33"/>
  <c r="AN33"/>
  <c r="AO33"/>
  <c r="AP33"/>
  <c r="AM34"/>
  <c r="AN34"/>
  <c r="AO34"/>
  <c r="AP34"/>
  <c r="AM35"/>
  <c r="AN35"/>
  <c r="AO35"/>
  <c r="AP35"/>
  <c r="AM36"/>
  <c r="AN36"/>
  <c r="AO36"/>
  <c r="AP36"/>
  <c r="AM37"/>
  <c r="AN37"/>
  <c r="AO37"/>
  <c r="AP37"/>
  <c r="H38"/>
  <c r="H39" s="1"/>
  <c r="G38"/>
  <c r="G39" s="1"/>
  <c r="F38"/>
  <c r="F39" s="1"/>
  <c r="E38"/>
  <c r="E39" s="1"/>
  <c r="D38"/>
  <c r="D39" s="1"/>
  <c r="C38"/>
  <c r="C39" s="1"/>
  <c r="B38"/>
  <c r="B39" s="1"/>
  <c r="I37"/>
  <c r="I36"/>
  <c r="I35"/>
  <c r="I34"/>
  <c r="I33"/>
  <c r="I32"/>
  <c r="I31"/>
  <c r="I30"/>
  <c r="I29"/>
  <c r="I28"/>
  <c r="I27"/>
  <c r="I25"/>
  <c r="I24"/>
  <c r="I23"/>
  <c r="I22"/>
  <c r="I21"/>
  <c r="I20"/>
  <c r="I19"/>
  <c r="I18"/>
  <c r="I17"/>
  <c r="I16"/>
  <c r="I15"/>
  <c r="I14"/>
  <c r="I13"/>
  <c r="I12"/>
  <c r="I11"/>
  <c r="I10"/>
  <c r="I9"/>
  <c r="I8"/>
  <c r="I7"/>
  <c r="DM38" i="6" l="1"/>
  <c r="DN38" s="1"/>
  <c r="AB16" i="13"/>
  <c r="AI16" s="1"/>
  <c r="B170" i="11"/>
  <c r="V169"/>
  <c r="W169" s="1"/>
  <c r="C155"/>
  <c r="C158" s="1"/>
  <c r="C159" s="1"/>
  <c r="D155"/>
  <c r="D158" s="1"/>
  <c r="D159" s="1"/>
  <c r="E155"/>
  <c r="E158" s="1"/>
  <c r="E159" s="1"/>
  <c r="F155"/>
  <c r="F158" s="1"/>
  <c r="F159" s="1"/>
  <c r="G155"/>
  <c r="G158" s="1"/>
  <c r="G159" s="1"/>
  <c r="H155"/>
  <c r="H158" s="1"/>
  <c r="H159" s="1"/>
  <c r="I155"/>
  <c r="I158" s="1"/>
  <c r="I159" s="1"/>
  <c r="J155"/>
  <c r="J158" s="1"/>
  <c r="J159" s="1"/>
  <c r="K155"/>
  <c r="K158" s="1"/>
  <c r="K159" s="1"/>
  <c r="L155"/>
  <c r="L158" s="1"/>
  <c r="L159" s="1"/>
  <c r="M155"/>
  <c r="M158" s="1"/>
  <c r="M159" s="1"/>
  <c r="N155"/>
  <c r="N158" s="1"/>
  <c r="N159" s="1"/>
  <c r="O155"/>
  <c r="O158" s="1"/>
  <c r="O159" s="1"/>
  <c r="P155"/>
  <c r="P158" s="1"/>
  <c r="P159" s="1"/>
  <c r="Q155"/>
  <c r="Q158" s="1"/>
  <c r="Q159" s="1"/>
  <c r="R155"/>
  <c r="R158" s="1"/>
  <c r="R159" s="1"/>
  <c r="S155"/>
  <c r="S158" s="1"/>
  <c r="S159" s="1"/>
  <c r="T155"/>
  <c r="T158" s="1"/>
  <c r="T159" s="1"/>
  <c r="U155"/>
  <c r="U158" s="1"/>
  <c r="U159" s="1"/>
  <c r="B155"/>
  <c r="BG38" i="6"/>
  <c r="C155" i="3"/>
  <c r="C158" s="1"/>
  <c r="D155"/>
  <c r="E155"/>
  <c r="F155"/>
  <c r="G155"/>
  <c r="H155"/>
  <c r="I155"/>
  <c r="J155"/>
  <c r="K155"/>
  <c r="L155"/>
  <c r="M155"/>
  <c r="N155"/>
  <c r="O155"/>
  <c r="P155"/>
  <c r="Q155"/>
  <c r="R155"/>
  <c r="S155"/>
  <c r="T155"/>
  <c r="U155"/>
  <c r="B155"/>
  <c r="I39" i="9"/>
  <c r="I38"/>
  <c r="V170" i="11" l="1"/>
  <c r="W170" s="1"/>
  <c r="V171"/>
  <c r="B158"/>
  <c r="V155"/>
  <c r="AV61" i="7"/>
  <c r="AU61"/>
  <c r="DL61" s="1"/>
  <c r="AT61"/>
  <c r="AS61"/>
  <c r="DK61" s="1"/>
  <c r="AR61"/>
  <c r="AQ61"/>
  <c r="DJ61" s="1"/>
  <c r="AP61"/>
  <c r="AO61"/>
  <c r="DI61" s="1"/>
  <c r="AN61"/>
  <c r="AM61"/>
  <c r="DH61" s="1"/>
  <c r="AL61"/>
  <c r="AK61"/>
  <c r="DG61" s="1"/>
  <c r="AJ61"/>
  <c r="AI61"/>
  <c r="AV60"/>
  <c r="AU60"/>
  <c r="DL60" s="1"/>
  <c r="AS60"/>
  <c r="DK60" s="1"/>
  <c r="AQ60"/>
  <c r="DJ60" s="1"/>
  <c r="AO60"/>
  <c r="DI60" s="1"/>
  <c r="AN60"/>
  <c r="AM60"/>
  <c r="DH60" s="1"/>
  <c r="AL60"/>
  <c r="AK60"/>
  <c r="DG60" s="1"/>
  <c r="AJ60"/>
  <c r="AI60"/>
  <c r="AV23"/>
  <c r="AU23"/>
  <c r="DL23" s="1"/>
  <c r="AT23"/>
  <c r="AS23"/>
  <c r="DK23" s="1"/>
  <c r="AR23"/>
  <c r="AQ23"/>
  <c r="DJ23" s="1"/>
  <c r="AP23"/>
  <c r="AO23"/>
  <c r="DI23" s="1"/>
  <c r="AN23"/>
  <c r="AM23"/>
  <c r="DH23" s="1"/>
  <c r="AL23"/>
  <c r="AK23"/>
  <c r="DG23" s="1"/>
  <c r="AJ23"/>
  <c r="AI23"/>
  <c r="AV22"/>
  <c r="AU22"/>
  <c r="DL22" s="1"/>
  <c r="AS22"/>
  <c r="DK22" s="1"/>
  <c r="AO22"/>
  <c r="DI22" s="1"/>
  <c r="AM22"/>
  <c r="DH22" s="1"/>
  <c r="AK22"/>
  <c r="DG22" s="1"/>
  <c r="AI22"/>
  <c r="AV21"/>
  <c r="AU21"/>
  <c r="DL21" s="1"/>
  <c r="AT21"/>
  <c r="AS21"/>
  <c r="DK21" s="1"/>
  <c r="AR21"/>
  <c r="AQ21"/>
  <c r="DJ21" s="1"/>
  <c r="AP21"/>
  <c r="AO21"/>
  <c r="DI21" s="1"/>
  <c r="AN21"/>
  <c r="AM21"/>
  <c r="DH21" s="1"/>
  <c r="AL21"/>
  <c r="AK21"/>
  <c r="DG21" s="1"/>
  <c r="AJ21"/>
  <c r="AI21"/>
  <c r="AV20"/>
  <c r="AU20"/>
  <c r="DL20" s="1"/>
  <c r="AT20"/>
  <c r="AS20"/>
  <c r="DK20" s="1"/>
  <c r="AR20"/>
  <c r="AQ20"/>
  <c r="DJ20" s="1"/>
  <c r="AP20"/>
  <c r="AO20"/>
  <c r="DI20" s="1"/>
  <c r="AN20"/>
  <c r="AM20"/>
  <c r="DH20" s="1"/>
  <c r="AL20"/>
  <c r="AK20"/>
  <c r="DG20" s="1"/>
  <c r="AJ20"/>
  <c r="AI20"/>
  <c r="AV19"/>
  <c r="AU19"/>
  <c r="DL19" s="1"/>
  <c r="AT19"/>
  <c r="AS19"/>
  <c r="DK19" s="1"/>
  <c r="AR19"/>
  <c r="AQ19"/>
  <c r="DJ19" s="1"/>
  <c r="AP19"/>
  <c r="AO19"/>
  <c r="DI19" s="1"/>
  <c r="AN19"/>
  <c r="AM19"/>
  <c r="DH19" s="1"/>
  <c r="AL19"/>
  <c r="AK19"/>
  <c r="DG19" s="1"/>
  <c r="AJ19"/>
  <c r="AI19"/>
  <c r="AV18"/>
  <c r="AU18"/>
  <c r="DL18" s="1"/>
  <c r="AT18"/>
  <c r="AS18"/>
  <c r="DK18" s="1"/>
  <c r="AR18"/>
  <c r="AQ18"/>
  <c r="DJ18" s="1"/>
  <c r="AP18"/>
  <c r="AO18"/>
  <c r="DI18" s="1"/>
  <c r="AN18"/>
  <c r="AM18"/>
  <c r="DH18" s="1"/>
  <c r="AL18"/>
  <c r="AK18"/>
  <c r="DG18" s="1"/>
  <c r="AJ18"/>
  <c r="AI18"/>
  <c r="AV17"/>
  <c r="AU17"/>
  <c r="DL17" s="1"/>
  <c r="AT17"/>
  <c r="AS17"/>
  <c r="DK17" s="1"/>
  <c r="AR17"/>
  <c r="AQ17"/>
  <c r="DJ17" s="1"/>
  <c r="AP17"/>
  <c r="AO17"/>
  <c r="DI17" s="1"/>
  <c r="AN17"/>
  <c r="AM17"/>
  <c r="DH17" s="1"/>
  <c r="AL17"/>
  <c r="AK17"/>
  <c r="DG17" s="1"/>
  <c r="AJ17"/>
  <c r="AI17"/>
  <c r="AV16"/>
  <c r="AU16"/>
  <c r="DL16" s="1"/>
  <c r="AT16"/>
  <c r="AS16"/>
  <c r="DK16" s="1"/>
  <c r="AR16"/>
  <c r="AQ16"/>
  <c r="DJ16" s="1"/>
  <c r="AP16"/>
  <c r="AO16"/>
  <c r="DI16" s="1"/>
  <c r="AN16"/>
  <c r="AM16"/>
  <c r="DH16" s="1"/>
  <c r="AL16"/>
  <c r="AK16"/>
  <c r="DG16" s="1"/>
  <c r="AJ16"/>
  <c r="AI16"/>
  <c r="AV15"/>
  <c r="AU15"/>
  <c r="DL15" s="1"/>
  <c r="AT15"/>
  <c r="AS15"/>
  <c r="DK15" s="1"/>
  <c r="AR15"/>
  <c r="AQ15"/>
  <c r="DJ15" s="1"/>
  <c r="AP15"/>
  <c r="AO15"/>
  <c r="DI15" s="1"/>
  <c r="AN15"/>
  <c r="AM15"/>
  <c r="DH15" s="1"/>
  <c r="AL15"/>
  <c r="AK15"/>
  <c r="DG15" s="1"/>
  <c r="AJ15"/>
  <c r="AI15"/>
  <c r="AV14"/>
  <c r="AU14"/>
  <c r="DL14" s="1"/>
  <c r="AT14"/>
  <c r="AS14"/>
  <c r="DK14" s="1"/>
  <c r="AR14"/>
  <c r="AQ14"/>
  <c r="DJ14" s="1"/>
  <c r="AP14"/>
  <c r="AO14"/>
  <c r="DI14" s="1"/>
  <c r="AN14"/>
  <c r="AM14"/>
  <c r="DH14" s="1"/>
  <c r="AL14"/>
  <c r="AK14"/>
  <c r="DG14" s="1"/>
  <c r="AJ14"/>
  <c r="AI14"/>
  <c r="AV13"/>
  <c r="AU13"/>
  <c r="DL13" s="1"/>
  <c r="AT13"/>
  <c r="AS13"/>
  <c r="DK13" s="1"/>
  <c r="AR13"/>
  <c r="AQ13"/>
  <c r="DJ13" s="1"/>
  <c r="AP13"/>
  <c r="AO13"/>
  <c r="DI13" s="1"/>
  <c r="AN13"/>
  <c r="AM13"/>
  <c r="DH13" s="1"/>
  <c r="AJ13"/>
  <c r="AI13"/>
  <c r="DF13" s="1"/>
  <c r="AV12"/>
  <c r="AU12"/>
  <c r="DL12" s="1"/>
  <c r="AT12"/>
  <c r="AS12"/>
  <c r="DK12" s="1"/>
  <c r="AR12"/>
  <c r="AQ12"/>
  <c r="DJ12" s="1"/>
  <c r="AP12"/>
  <c r="AO12"/>
  <c r="DI12" s="1"/>
  <c r="AN12"/>
  <c r="AM12"/>
  <c r="DH12" s="1"/>
  <c r="AL12"/>
  <c r="AK12"/>
  <c r="DG12" s="1"/>
  <c r="AJ12"/>
  <c r="AI12"/>
  <c r="AV11"/>
  <c r="AU11"/>
  <c r="DL11" s="1"/>
  <c r="AT11"/>
  <c r="AS11"/>
  <c r="DK11" s="1"/>
  <c r="AR11"/>
  <c r="AQ11"/>
  <c r="DJ11" s="1"/>
  <c r="AP11"/>
  <c r="AO11"/>
  <c r="DI11" s="1"/>
  <c r="AN11"/>
  <c r="AM11"/>
  <c r="DH11" s="1"/>
  <c r="AL11"/>
  <c r="AK11"/>
  <c r="DG11" s="1"/>
  <c r="AJ11"/>
  <c r="AI11"/>
  <c r="AV10"/>
  <c r="AU10"/>
  <c r="DL10" s="1"/>
  <c r="AT10"/>
  <c r="AS10"/>
  <c r="DK10" s="1"/>
  <c r="AR10"/>
  <c r="AQ10"/>
  <c r="DJ10" s="1"/>
  <c r="AP10"/>
  <c r="AO10"/>
  <c r="DI10" s="1"/>
  <c r="AN10"/>
  <c r="AM10"/>
  <c r="DH10" s="1"/>
  <c r="AL10"/>
  <c r="AK10"/>
  <c r="DG10" s="1"/>
  <c r="AJ10"/>
  <c r="AI10"/>
  <c r="AV9"/>
  <c r="AU9"/>
  <c r="DL9" s="1"/>
  <c r="AT9"/>
  <c r="AS9"/>
  <c r="DK9" s="1"/>
  <c r="AR9"/>
  <c r="AQ9"/>
  <c r="DJ9" s="1"/>
  <c r="AP9"/>
  <c r="AO9"/>
  <c r="DI9" s="1"/>
  <c r="AN9"/>
  <c r="AM9"/>
  <c r="DH9" s="1"/>
  <c r="AL9"/>
  <c r="AK9"/>
  <c r="DG9" s="1"/>
  <c r="AJ9"/>
  <c r="AI9"/>
  <c r="AV8"/>
  <c r="AU8"/>
  <c r="DL8" s="1"/>
  <c r="AT8"/>
  <c r="AS8"/>
  <c r="DK8" s="1"/>
  <c r="AR8"/>
  <c r="AQ8"/>
  <c r="DJ8" s="1"/>
  <c r="AP8"/>
  <c r="AO8"/>
  <c r="DI8" s="1"/>
  <c r="AN8"/>
  <c r="AM8"/>
  <c r="AL8"/>
  <c r="AK8"/>
  <c r="DG8" s="1"/>
  <c r="AJ8"/>
  <c r="AI8"/>
  <c r="AU7"/>
  <c r="AS7"/>
  <c r="DK7" s="1"/>
  <c r="AR62"/>
  <c r="AQ7"/>
  <c r="DJ7" s="1"/>
  <c r="AP62"/>
  <c r="AO7"/>
  <c r="DI7" s="1"/>
  <c r="AM7"/>
  <c r="DH7" s="1"/>
  <c r="AK7"/>
  <c r="DG7" s="1"/>
  <c r="AJ62"/>
  <c r="AJ63" s="1"/>
  <c r="AI7"/>
  <c r="DF7" s="1"/>
  <c r="V158" i="11" l="1"/>
  <c r="W158" s="1"/>
  <c r="B159"/>
  <c r="BF8" i="7"/>
  <c r="BG8" s="1"/>
  <c r="DF8"/>
  <c r="DM8" s="1"/>
  <c r="BF9"/>
  <c r="BG9" s="1"/>
  <c r="DF9"/>
  <c r="BF10"/>
  <c r="BG10" s="1"/>
  <c r="DF10"/>
  <c r="BF11"/>
  <c r="BG11" s="1"/>
  <c r="DF11"/>
  <c r="BF12"/>
  <c r="BG12" s="1"/>
  <c r="DF12"/>
  <c r="BF14"/>
  <c r="BG14" s="1"/>
  <c r="DF14"/>
  <c r="BF15"/>
  <c r="BG15" s="1"/>
  <c r="DF15"/>
  <c r="BF16"/>
  <c r="BG16" s="1"/>
  <c r="DF16"/>
  <c r="BF17"/>
  <c r="BG17" s="1"/>
  <c r="DF17"/>
  <c r="BF18"/>
  <c r="BG18" s="1"/>
  <c r="DF18"/>
  <c r="BF19"/>
  <c r="BG19" s="1"/>
  <c r="DF19"/>
  <c r="BF20"/>
  <c r="BG20" s="1"/>
  <c r="DF20"/>
  <c r="BF21"/>
  <c r="BG21" s="1"/>
  <c r="DF21"/>
  <c r="BF22"/>
  <c r="BG22" s="1"/>
  <c r="DF22"/>
  <c r="BF23"/>
  <c r="BG23" s="1"/>
  <c r="DF23"/>
  <c r="BF60"/>
  <c r="BG60" s="1"/>
  <c r="DF60"/>
  <c r="BF61"/>
  <c r="BG61" s="1"/>
  <c r="DF61"/>
  <c r="BA62"/>
  <c r="BB62"/>
  <c r="BB63" s="1"/>
  <c r="BC62"/>
  <c r="BC63" s="1"/>
  <c r="AU62"/>
  <c r="DL7"/>
  <c r="AN62"/>
  <c r="AV62"/>
  <c r="AI62"/>
  <c r="AM62"/>
  <c r="AM64" s="1"/>
  <c r="AO62"/>
  <c r="AO64" s="1"/>
  <c r="AQ62"/>
  <c r="AS62"/>
  <c r="AW39"/>
  <c r="AJ64"/>
  <c r="AP64"/>
  <c r="AP63"/>
  <c r="AR64"/>
  <c r="AR63"/>
  <c r="AV64"/>
  <c r="AV63"/>
  <c r="AW8"/>
  <c r="AM8" i="9"/>
  <c r="AN8"/>
  <c r="AO8"/>
  <c r="AP8"/>
  <c r="AM9"/>
  <c r="AN9"/>
  <c r="AO9"/>
  <c r="AP9"/>
  <c r="AM10"/>
  <c r="AN10"/>
  <c r="AO10"/>
  <c r="AP10"/>
  <c r="AM11"/>
  <c r="AN11"/>
  <c r="AO11"/>
  <c r="AP11"/>
  <c r="AM12"/>
  <c r="AN12"/>
  <c r="AO12"/>
  <c r="AP12"/>
  <c r="AM13"/>
  <c r="AN13"/>
  <c r="AO13"/>
  <c r="AP13"/>
  <c r="AM14"/>
  <c r="AN14"/>
  <c r="AO14"/>
  <c r="AP14"/>
  <c r="AM15"/>
  <c r="AN15"/>
  <c r="AO15"/>
  <c r="AP15"/>
  <c r="AM16"/>
  <c r="AN16"/>
  <c r="AO16"/>
  <c r="AP16"/>
  <c r="AM17"/>
  <c r="AN17"/>
  <c r="AO17"/>
  <c r="AP17"/>
  <c r="AM18"/>
  <c r="AN18"/>
  <c r="AO18"/>
  <c r="AP18"/>
  <c r="AM19"/>
  <c r="AN19"/>
  <c r="AO19"/>
  <c r="AP19"/>
  <c r="AM20"/>
  <c r="AN20"/>
  <c r="AO20"/>
  <c r="AP20"/>
  <c r="AM21"/>
  <c r="AN21"/>
  <c r="AO21"/>
  <c r="AP21"/>
  <c r="AM22"/>
  <c r="AN22"/>
  <c r="AO22"/>
  <c r="AP22"/>
  <c r="AM23"/>
  <c r="AN23"/>
  <c r="AO23"/>
  <c r="AP23"/>
  <c r="AM24"/>
  <c r="AN24"/>
  <c r="AO24"/>
  <c r="AP24"/>
  <c r="AM25"/>
  <c r="AN25"/>
  <c r="AO25"/>
  <c r="AP25"/>
  <c r="AN7"/>
  <c r="AO7"/>
  <c r="AP7"/>
  <c r="AM7"/>
  <c r="BF25"/>
  <c r="BE25"/>
  <c r="BF24"/>
  <c r="BE24"/>
  <c r="BF23"/>
  <c r="BE23"/>
  <c r="BF22"/>
  <c r="BE22"/>
  <c r="BF21"/>
  <c r="BE21"/>
  <c r="BF20"/>
  <c r="BE20"/>
  <c r="BF19"/>
  <c r="BE19"/>
  <c r="BF18"/>
  <c r="BE18"/>
  <c r="BF17"/>
  <c r="BE17"/>
  <c r="BF16"/>
  <c r="BF15"/>
  <c r="BE15"/>
  <c r="BE14"/>
  <c r="BF13"/>
  <c r="BE13"/>
  <c r="BF11"/>
  <c r="BE11"/>
  <c r="BF10"/>
  <c r="BE10"/>
  <c r="BF9"/>
  <c r="BE9"/>
  <c r="BF8"/>
  <c r="BE8"/>
  <c r="AF8" i="7"/>
  <c r="AG8"/>
  <c r="AH8"/>
  <c r="AF9"/>
  <c r="AG9"/>
  <c r="AH9"/>
  <c r="AF11"/>
  <c r="AG11"/>
  <c r="AH11"/>
  <c r="AF12"/>
  <c r="AG12"/>
  <c r="AH12"/>
  <c r="AF15"/>
  <c r="AG15"/>
  <c r="AH15"/>
  <c r="AF17"/>
  <c r="AG17"/>
  <c r="AH17"/>
  <c r="AF19"/>
  <c r="AG19"/>
  <c r="AH19"/>
  <c r="AF21"/>
  <c r="AG21"/>
  <c r="AH21"/>
  <c r="AF22"/>
  <c r="AG22"/>
  <c r="AH22"/>
  <c r="AF23"/>
  <c r="AG23"/>
  <c r="AH23"/>
  <c r="AF24"/>
  <c r="AG24"/>
  <c r="AH24"/>
  <c r="AF25"/>
  <c r="AG25"/>
  <c r="AH25"/>
  <c r="AG26"/>
  <c r="AH26"/>
  <c r="AF27"/>
  <c r="AG27"/>
  <c r="AH27"/>
  <c r="AF28"/>
  <c r="AG28"/>
  <c r="AH28"/>
  <c r="AG29"/>
  <c r="AH29"/>
  <c r="AF30"/>
  <c r="AH30"/>
  <c r="AF31"/>
  <c r="AG31"/>
  <c r="AH31"/>
  <c r="AF32"/>
  <c r="AH32"/>
  <c r="AG33"/>
  <c r="AH33"/>
  <c r="AF34"/>
  <c r="AG34"/>
  <c r="AH34"/>
  <c r="AF35"/>
  <c r="AG35"/>
  <c r="AH35"/>
  <c r="AF36"/>
  <c r="AH36"/>
  <c r="AF39"/>
  <c r="AG39"/>
  <c r="AH39"/>
  <c r="AF42"/>
  <c r="AG42"/>
  <c r="AH42"/>
  <c r="AF43"/>
  <c r="AG43"/>
  <c r="AH43"/>
  <c r="AF44"/>
  <c r="AG44"/>
  <c r="AH44"/>
  <c r="AF46"/>
  <c r="AG46"/>
  <c r="AH46"/>
  <c r="AF47"/>
  <c r="AG47"/>
  <c r="AH47"/>
  <c r="AF51"/>
  <c r="AG51"/>
  <c r="AH51"/>
  <c r="AF53"/>
  <c r="AG53"/>
  <c r="AH53"/>
  <c r="AF54"/>
  <c r="AG54"/>
  <c r="AH54"/>
  <c r="AF55"/>
  <c r="AG55"/>
  <c r="AH55"/>
  <c r="AF56"/>
  <c r="AG56"/>
  <c r="AH56"/>
  <c r="AF57"/>
  <c r="AG57"/>
  <c r="AH57"/>
  <c r="AF58"/>
  <c r="AG58"/>
  <c r="AH58"/>
  <c r="AF59"/>
  <c r="AG59"/>
  <c r="AH59"/>
  <c r="AF60"/>
  <c r="AG60"/>
  <c r="AH60"/>
  <c r="AF61"/>
  <c r="AG61"/>
  <c r="AH61"/>
  <c r="AH7"/>
  <c r="B175" i="3"/>
  <c r="B179" s="1"/>
  <c r="C175"/>
  <c r="C179" s="1"/>
  <c r="D175"/>
  <c r="D179" s="1"/>
  <c r="E175"/>
  <c r="E179" s="1"/>
  <c r="F175"/>
  <c r="F179" s="1"/>
  <c r="G175"/>
  <c r="G179" s="1"/>
  <c r="H175"/>
  <c r="H179" s="1"/>
  <c r="I175"/>
  <c r="I179" s="1"/>
  <c r="J175"/>
  <c r="J179" s="1"/>
  <c r="K175"/>
  <c r="K179" s="1"/>
  <c r="L175"/>
  <c r="L179" s="1"/>
  <c r="M175"/>
  <c r="M179" s="1"/>
  <c r="N175"/>
  <c r="N179" s="1"/>
  <c r="O175"/>
  <c r="O179" s="1"/>
  <c r="P175"/>
  <c r="P179" s="1"/>
  <c r="Q175"/>
  <c r="Q179" s="1"/>
  <c r="R175"/>
  <c r="R179" s="1"/>
  <c r="S175"/>
  <c r="S179" s="1"/>
  <c r="T175"/>
  <c r="T179" s="1"/>
  <c r="U175"/>
  <c r="U179" s="1"/>
  <c r="B135"/>
  <c r="C135"/>
  <c r="D135"/>
  <c r="E135"/>
  <c r="F135"/>
  <c r="G135"/>
  <c r="H135"/>
  <c r="I135"/>
  <c r="J135"/>
  <c r="K135"/>
  <c r="L135"/>
  <c r="M135"/>
  <c r="N135"/>
  <c r="O135"/>
  <c r="P135"/>
  <c r="Q135"/>
  <c r="R135"/>
  <c r="S135"/>
  <c r="T135"/>
  <c r="U135"/>
  <c r="V131"/>
  <c r="W131" s="1"/>
  <c r="B168"/>
  <c r="C168"/>
  <c r="D168"/>
  <c r="E168"/>
  <c r="F168"/>
  <c r="G168"/>
  <c r="H168"/>
  <c r="I168"/>
  <c r="J168"/>
  <c r="K168"/>
  <c r="L168"/>
  <c r="M168"/>
  <c r="N168"/>
  <c r="O168"/>
  <c r="P168"/>
  <c r="Q168"/>
  <c r="R168"/>
  <c r="S168"/>
  <c r="T168"/>
  <c r="U168"/>
  <c r="V164"/>
  <c r="W164" s="1"/>
  <c r="B157"/>
  <c r="C157"/>
  <c r="D157"/>
  <c r="E157"/>
  <c r="F157"/>
  <c r="G157"/>
  <c r="H157"/>
  <c r="I157"/>
  <c r="J157"/>
  <c r="K157"/>
  <c r="L157"/>
  <c r="M157"/>
  <c r="N157"/>
  <c r="O157"/>
  <c r="P157"/>
  <c r="Q157"/>
  <c r="R157"/>
  <c r="S157"/>
  <c r="T157"/>
  <c r="U157"/>
  <c r="V153"/>
  <c r="W153" s="1"/>
  <c r="B146"/>
  <c r="C146"/>
  <c r="D146"/>
  <c r="E146"/>
  <c r="F146"/>
  <c r="G146"/>
  <c r="H146"/>
  <c r="I146"/>
  <c r="J146"/>
  <c r="K146"/>
  <c r="L146"/>
  <c r="M146"/>
  <c r="N146"/>
  <c r="O146"/>
  <c r="P146"/>
  <c r="Q146"/>
  <c r="R146"/>
  <c r="S146"/>
  <c r="T146"/>
  <c r="U146"/>
  <c r="V142"/>
  <c r="W142" s="1"/>
  <c r="AX30" i="7"/>
  <c r="AX31"/>
  <c r="AX33"/>
  <c r="AX34"/>
  <c r="AX35"/>
  <c r="AX37"/>
  <c r="AX38"/>
  <c r="U115" i="3"/>
  <c r="U119" s="1"/>
  <c r="T115"/>
  <c r="T119" s="1"/>
  <c r="S115"/>
  <c r="S119" s="1"/>
  <c r="R115"/>
  <c r="R119" s="1"/>
  <c r="Q115"/>
  <c r="Q119" s="1"/>
  <c r="P115"/>
  <c r="P119" s="1"/>
  <c r="O115"/>
  <c r="O119" s="1"/>
  <c r="N115"/>
  <c r="N119" s="1"/>
  <c r="M115"/>
  <c r="M119" s="1"/>
  <c r="L115"/>
  <c r="L119" s="1"/>
  <c r="K115"/>
  <c r="K119" s="1"/>
  <c r="J115"/>
  <c r="J119" s="1"/>
  <c r="I115"/>
  <c r="I119" s="1"/>
  <c r="H115"/>
  <c r="H119" s="1"/>
  <c r="G115"/>
  <c r="G119" s="1"/>
  <c r="F115"/>
  <c r="F119" s="1"/>
  <c r="E115"/>
  <c r="E119" s="1"/>
  <c r="D115"/>
  <c r="D119" s="1"/>
  <c r="C115"/>
  <c r="C119" s="1"/>
  <c r="B115"/>
  <c r="B119" s="1"/>
  <c r="U75"/>
  <c r="T75"/>
  <c r="S75"/>
  <c r="R75"/>
  <c r="Q75"/>
  <c r="P75"/>
  <c r="O75"/>
  <c r="N75"/>
  <c r="M75"/>
  <c r="L75"/>
  <c r="K75"/>
  <c r="J75"/>
  <c r="I75"/>
  <c r="H75"/>
  <c r="G75"/>
  <c r="F75"/>
  <c r="E75"/>
  <c r="D75"/>
  <c r="C75"/>
  <c r="B75"/>
  <c r="V71"/>
  <c r="W71" s="1"/>
  <c r="U108"/>
  <c r="T108"/>
  <c r="S108"/>
  <c r="R108"/>
  <c r="Q108"/>
  <c r="P108"/>
  <c r="O108"/>
  <c r="N108"/>
  <c r="M108"/>
  <c r="L108"/>
  <c r="K108"/>
  <c r="J108"/>
  <c r="I108"/>
  <c r="H108"/>
  <c r="G108"/>
  <c r="F108"/>
  <c r="E108"/>
  <c r="D108"/>
  <c r="C108"/>
  <c r="B108"/>
  <c r="V104"/>
  <c r="W104" s="1"/>
  <c r="C55"/>
  <c r="C59" s="1"/>
  <c r="D55"/>
  <c r="E55"/>
  <c r="E59" s="1"/>
  <c r="F55"/>
  <c r="F59" s="1"/>
  <c r="G55"/>
  <c r="G59" s="1"/>
  <c r="H55"/>
  <c r="I55"/>
  <c r="I59" s="1"/>
  <c r="J55"/>
  <c r="J59" s="1"/>
  <c r="K55"/>
  <c r="K59" s="1"/>
  <c r="L55"/>
  <c r="M55"/>
  <c r="M59" s="1"/>
  <c r="N55"/>
  <c r="N59" s="1"/>
  <c r="O55"/>
  <c r="O59" s="1"/>
  <c r="P55"/>
  <c r="Q55"/>
  <c r="Q59" s="1"/>
  <c r="R55"/>
  <c r="R59" s="1"/>
  <c r="S55"/>
  <c r="S59" s="1"/>
  <c r="T55"/>
  <c r="U55"/>
  <c r="U59" s="1"/>
  <c r="B55"/>
  <c r="B59" s="1"/>
  <c r="U15"/>
  <c r="T15"/>
  <c r="S15"/>
  <c r="R15"/>
  <c r="Q15"/>
  <c r="P15"/>
  <c r="O15"/>
  <c r="N15"/>
  <c r="M15"/>
  <c r="L15"/>
  <c r="K15"/>
  <c r="J15"/>
  <c r="I15"/>
  <c r="H15"/>
  <c r="G15"/>
  <c r="F15"/>
  <c r="E15"/>
  <c r="D15"/>
  <c r="C15"/>
  <c r="B15"/>
  <c r="V11"/>
  <c r="W11" s="1"/>
  <c r="U48"/>
  <c r="T48"/>
  <c r="S48"/>
  <c r="R48"/>
  <c r="Q48"/>
  <c r="P48"/>
  <c r="O48"/>
  <c r="N48"/>
  <c r="M48"/>
  <c r="L48"/>
  <c r="K48"/>
  <c r="J48"/>
  <c r="I48"/>
  <c r="H48"/>
  <c r="G48"/>
  <c r="F48"/>
  <c r="E48"/>
  <c r="D48"/>
  <c r="C48"/>
  <c r="B48"/>
  <c r="V44"/>
  <c r="W44" s="1"/>
  <c r="AU37" i="6"/>
  <c r="AT37"/>
  <c r="AS37"/>
  <c r="AR37"/>
  <c r="AQ37"/>
  <c r="AP37"/>
  <c r="AO37"/>
  <c r="AN37"/>
  <c r="AM37"/>
  <c r="AL37"/>
  <c r="AK37"/>
  <c r="AX36"/>
  <c r="AW36"/>
  <c r="AX35"/>
  <c r="AW35"/>
  <c r="AX34"/>
  <c r="AW34"/>
  <c r="AX33"/>
  <c r="AW33"/>
  <c r="AX32"/>
  <c r="AW32"/>
  <c r="AX31"/>
  <c r="AW31"/>
  <c r="AX30"/>
  <c r="AW30"/>
  <c r="AX29"/>
  <c r="AW29"/>
  <c r="AX28"/>
  <c r="AW28"/>
  <c r="AX27"/>
  <c r="AW27"/>
  <c r="AX26"/>
  <c r="AW26"/>
  <c r="AX25"/>
  <c r="AW25"/>
  <c r="AX24"/>
  <c r="AW24"/>
  <c r="AX23"/>
  <c r="AW23"/>
  <c r="AX22"/>
  <c r="AW22"/>
  <c r="AX18"/>
  <c r="AW18"/>
  <c r="AX17"/>
  <c r="AW17"/>
  <c r="AX16"/>
  <c r="AW16"/>
  <c r="AX15"/>
  <c r="AW15"/>
  <c r="AX14"/>
  <c r="AW14"/>
  <c r="AX13"/>
  <c r="AW13"/>
  <c r="AW12"/>
  <c r="AX11"/>
  <c r="AW11"/>
  <c r="AX10"/>
  <c r="AW10"/>
  <c r="AX9"/>
  <c r="AW9"/>
  <c r="AX8"/>
  <c r="AW8"/>
  <c r="AW7"/>
  <c r="AI37"/>
  <c r="AJ37"/>
  <c r="I8" i="1"/>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7"/>
  <c r="I64" s="1"/>
  <c r="I65" s="1"/>
  <c r="H64"/>
  <c r="H65" s="1"/>
  <c r="B64"/>
  <c r="B65" s="1"/>
  <c r="G64"/>
  <c r="G65" s="1"/>
  <c r="F64"/>
  <c r="F65" s="1"/>
  <c r="E64"/>
  <c r="E65" s="1"/>
  <c r="D64"/>
  <c r="D65" s="1"/>
  <c r="C64"/>
  <c r="C65" s="1"/>
  <c r="AE57"/>
  <c r="Q48"/>
  <c r="AG13"/>
  <c r="Z57"/>
  <c r="AK14"/>
  <c r="AJ14"/>
  <c r="AM13"/>
  <c r="AL13"/>
  <c r="P50"/>
  <c r="K50"/>
  <c r="AO58"/>
  <c r="AJ58"/>
  <c r="AE58"/>
  <c r="Z58"/>
  <c r="P58"/>
  <c r="K58"/>
  <c r="K44"/>
  <c r="U97" i="3"/>
  <c r="T97"/>
  <c r="S97"/>
  <c r="R97"/>
  <c r="Q97"/>
  <c r="P97"/>
  <c r="O97"/>
  <c r="N97"/>
  <c r="M97"/>
  <c r="L97"/>
  <c r="K97"/>
  <c r="J97"/>
  <c r="I97"/>
  <c r="H97"/>
  <c r="G97"/>
  <c r="F97"/>
  <c r="E97"/>
  <c r="D97"/>
  <c r="C97"/>
  <c r="B97"/>
  <c r="V93"/>
  <c r="W93" s="1"/>
  <c r="T59"/>
  <c r="P59"/>
  <c r="L59"/>
  <c r="H59"/>
  <c r="D59"/>
  <c r="U37"/>
  <c r="T37"/>
  <c r="S37"/>
  <c r="R37"/>
  <c r="Q37"/>
  <c r="P37"/>
  <c r="O37"/>
  <c r="N37"/>
  <c r="M37"/>
  <c r="L37"/>
  <c r="K37"/>
  <c r="J37"/>
  <c r="I37"/>
  <c r="H37"/>
  <c r="G37"/>
  <c r="F37"/>
  <c r="E37"/>
  <c r="D37"/>
  <c r="C37"/>
  <c r="B37"/>
  <c r="V33"/>
  <c r="W33" s="1"/>
  <c r="AE37" i="6"/>
  <c r="AE38" s="1"/>
  <c r="AD37"/>
  <c r="AD38" s="1"/>
  <c r="AC37"/>
  <c r="AC38" s="1"/>
  <c r="AB37"/>
  <c r="AB38" s="1"/>
  <c r="AA37"/>
  <c r="AA38" s="1"/>
  <c r="Z37"/>
  <c r="Z38" s="1"/>
  <c r="Y37"/>
  <c r="Y38" s="1"/>
  <c r="X37"/>
  <c r="X38" s="1"/>
  <c r="W37"/>
  <c r="W38" s="1"/>
  <c r="V37"/>
  <c r="V38" s="1"/>
  <c r="U37"/>
  <c r="U38" s="1"/>
  <c r="T37"/>
  <c r="T38" s="1"/>
  <c r="S37"/>
  <c r="S38" s="1"/>
  <c r="R37"/>
  <c r="R38" s="1"/>
  <c r="Q37"/>
  <c r="Q38" s="1"/>
  <c r="P37"/>
  <c r="P38" s="1"/>
  <c r="O37"/>
  <c r="O38" s="1"/>
  <c r="N37"/>
  <c r="N38" s="1"/>
  <c r="M37"/>
  <c r="M38" s="1"/>
  <c r="L37"/>
  <c r="L38" s="1"/>
  <c r="K37"/>
  <c r="K38" s="1"/>
  <c r="AH36"/>
  <c r="AG36"/>
  <c r="AF36"/>
  <c r="AH35"/>
  <c r="AG35"/>
  <c r="AF35"/>
  <c r="AH34"/>
  <c r="AG34"/>
  <c r="AF34"/>
  <c r="AH33"/>
  <c r="AG33"/>
  <c r="AF33"/>
  <c r="AH32"/>
  <c r="AG32"/>
  <c r="AF32"/>
  <c r="AH31"/>
  <c r="AG31"/>
  <c r="AF31"/>
  <c r="AH30"/>
  <c r="AG30"/>
  <c r="AF30"/>
  <c r="AH29"/>
  <c r="AG29"/>
  <c r="AF29"/>
  <c r="AH28"/>
  <c r="AG28"/>
  <c r="AF28"/>
  <c r="AH27"/>
  <c r="AG27"/>
  <c r="AF27"/>
  <c r="AH26"/>
  <c r="AG26"/>
  <c r="AF26"/>
  <c r="AH25"/>
  <c r="AG25"/>
  <c r="AF25"/>
  <c r="AH24"/>
  <c r="AG24"/>
  <c r="AF24"/>
  <c r="AH23"/>
  <c r="AG23"/>
  <c r="AF23"/>
  <c r="AH22"/>
  <c r="AG22"/>
  <c r="AF22"/>
  <c r="AH18"/>
  <c r="AG18"/>
  <c r="AF18"/>
  <c r="AH17"/>
  <c r="AG17"/>
  <c r="AF17"/>
  <c r="AH16"/>
  <c r="AG16"/>
  <c r="AF16"/>
  <c r="AH15"/>
  <c r="AG15"/>
  <c r="AF15"/>
  <c r="AH14"/>
  <c r="AG14"/>
  <c r="AF14"/>
  <c r="AH13"/>
  <c r="AG13"/>
  <c r="AF13"/>
  <c r="AH12"/>
  <c r="AG12"/>
  <c r="AF12"/>
  <c r="AH11"/>
  <c r="AG11"/>
  <c r="AF11"/>
  <c r="AH10"/>
  <c r="AG10"/>
  <c r="AF10"/>
  <c r="AH9"/>
  <c r="AG9"/>
  <c r="AF9"/>
  <c r="AH8"/>
  <c r="AG8"/>
  <c r="AF8"/>
  <c r="AH7"/>
  <c r="AG7"/>
  <c r="AF37"/>
  <c r="AG37"/>
  <c r="EI60" i="1"/>
  <c r="BL59"/>
  <c r="EI59" s="1"/>
  <c r="BL49"/>
  <c r="EI49" s="1"/>
  <c r="BL48"/>
  <c r="EI48" s="1"/>
  <c r="BL38"/>
  <c r="EI38" s="1"/>
  <c r="BL28"/>
  <c r="EI28" s="1"/>
  <c r="BL27"/>
  <c r="EI27" s="1"/>
  <c r="BL20"/>
  <c r="EI20" s="1"/>
  <c r="BL15"/>
  <c r="EI15" s="1"/>
  <c r="BL14"/>
  <c r="EI14" s="1"/>
  <c r="BL62"/>
  <c r="EI62" s="1"/>
  <c r="BL52"/>
  <c r="EI52" s="1"/>
  <c r="BL46"/>
  <c r="EI46" s="1"/>
  <c r="BL45"/>
  <c r="EI45" s="1"/>
  <c r="BL43"/>
  <c r="EI43" s="1"/>
  <c r="BL37"/>
  <c r="EI37" s="1"/>
  <c r="BL22"/>
  <c r="EI22" s="1"/>
  <c r="BL21"/>
  <c r="EI21" s="1"/>
  <c r="BL17"/>
  <c r="EI17" s="1"/>
  <c r="BL13"/>
  <c r="EI13" s="1"/>
  <c r="BL63"/>
  <c r="EI63" s="1"/>
  <c r="BL36"/>
  <c r="EI36" s="1"/>
  <c r="BL32"/>
  <c r="EI32" s="1"/>
  <c r="BL25"/>
  <c r="EI25" s="1"/>
  <c r="BL11"/>
  <c r="EI11" s="1"/>
  <c r="BL8"/>
  <c r="EI8" s="1"/>
  <c r="BL51"/>
  <c r="EI51" s="1"/>
  <c r="BL61"/>
  <c r="EI61" s="1"/>
  <c r="BL57"/>
  <c r="EI57" s="1"/>
  <c r="BL56"/>
  <c r="EI56" s="1"/>
  <c r="BL55"/>
  <c r="EI55" s="1"/>
  <c r="BL54"/>
  <c r="EI54" s="1"/>
  <c r="EI53"/>
  <c r="BL47"/>
  <c r="EI47" s="1"/>
  <c r="BL42"/>
  <c r="EI42" s="1"/>
  <c r="BL41"/>
  <c r="EI41" s="1"/>
  <c r="BL39"/>
  <c r="EI39" s="1"/>
  <c r="BL35"/>
  <c r="EI35" s="1"/>
  <c r="BL34"/>
  <c r="EI34" s="1"/>
  <c r="BL33"/>
  <c r="EI33" s="1"/>
  <c r="BL30"/>
  <c r="EI30" s="1"/>
  <c r="BL29"/>
  <c r="EI29" s="1"/>
  <c r="BL24"/>
  <c r="EI24" s="1"/>
  <c r="BL23"/>
  <c r="EI23" s="1"/>
  <c r="BL19"/>
  <c r="EI19" s="1"/>
  <c r="BL18"/>
  <c r="EI18" s="1"/>
  <c r="BL10"/>
  <c r="EI10" s="1"/>
  <c r="BL9"/>
  <c r="EI9" s="1"/>
  <c r="BL7"/>
  <c r="EG60"/>
  <c r="BJ59"/>
  <c r="EG59" s="1"/>
  <c r="BJ49"/>
  <c r="EG49" s="1"/>
  <c r="BJ48"/>
  <c r="EG48" s="1"/>
  <c r="BJ38"/>
  <c r="EG38" s="1"/>
  <c r="BJ27"/>
  <c r="EG27" s="1"/>
  <c r="BJ20"/>
  <c r="EG20" s="1"/>
  <c r="BJ15"/>
  <c r="EG15" s="1"/>
  <c r="BJ63"/>
  <c r="EG63" s="1"/>
  <c r="BJ36"/>
  <c r="EG36" s="1"/>
  <c r="BJ32"/>
  <c r="EG32" s="1"/>
  <c r="BJ61"/>
  <c r="EG61" s="1"/>
  <c r="BJ57"/>
  <c r="EG57" s="1"/>
  <c r="BJ56"/>
  <c r="EG56" s="1"/>
  <c r="BJ55"/>
  <c r="EG55" s="1"/>
  <c r="BJ54"/>
  <c r="EG54" s="1"/>
  <c r="EG53"/>
  <c r="BJ47"/>
  <c r="EG47" s="1"/>
  <c r="BJ42"/>
  <c r="EG42" s="1"/>
  <c r="BJ41"/>
  <c r="EG41" s="1"/>
  <c r="BJ39"/>
  <c r="EG39" s="1"/>
  <c r="BJ35"/>
  <c r="EG35" s="1"/>
  <c r="BJ34"/>
  <c r="EG34" s="1"/>
  <c r="BJ33"/>
  <c r="EG33" s="1"/>
  <c r="BJ30"/>
  <c r="EG30" s="1"/>
  <c r="BJ29"/>
  <c r="EG29" s="1"/>
  <c r="BJ24"/>
  <c r="EG24" s="1"/>
  <c r="BJ23"/>
  <c r="EG23" s="1"/>
  <c r="BJ19"/>
  <c r="EG19" s="1"/>
  <c r="BJ18"/>
  <c r="EG18" s="1"/>
  <c r="BJ10"/>
  <c r="EG10" s="1"/>
  <c r="BJ9"/>
  <c r="EG9" s="1"/>
  <c r="BJ7"/>
  <c r="EG7" s="1"/>
  <c r="BH15"/>
  <c r="EE15" s="1"/>
  <c r="BH20"/>
  <c r="EE20" s="1"/>
  <c r="BH27"/>
  <c r="EE27" s="1"/>
  <c r="BH38"/>
  <c r="EE38" s="1"/>
  <c r="BH49"/>
  <c r="EE49" s="1"/>
  <c r="BH48"/>
  <c r="EE48" s="1"/>
  <c r="BH59"/>
  <c r="EE59" s="1"/>
  <c r="EE60"/>
  <c r="BH61"/>
  <c r="EE61" s="1"/>
  <c r="BH63"/>
  <c r="EE63" s="1"/>
  <c r="BH36"/>
  <c r="EE36" s="1"/>
  <c r="BH32"/>
  <c r="EE32" s="1"/>
  <c r="BH56"/>
  <c r="EE56" s="1"/>
  <c r="BH55"/>
  <c r="EE55" s="1"/>
  <c r="BH54"/>
  <c r="EE54" s="1"/>
  <c r="EE53"/>
  <c r="BH47"/>
  <c r="EE47" s="1"/>
  <c r="BH42"/>
  <c r="EE42" s="1"/>
  <c r="BH41"/>
  <c r="EE41" s="1"/>
  <c r="BH39"/>
  <c r="EE39" s="1"/>
  <c r="BH35"/>
  <c r="EE35" s="1"/>
  <c r="BH34"/>
  <c r="EE34" s="1"/>
  <c r="BH33"/>
  <c r="EE33" s="1"/>
  <c r="BH30"/>
  <c r="EE30" s="1"/>
  <c r="BH29"/>
  <c r="EE29" s="1"/>
  <c r="BH24"/>
  <c r="EE24" s="1"/>
  <c r="BH23"/>
  <c r="EE23" s="1"/>
  <c r="BH19"/>
  <c r="EE19" s="1"/>
  <c r="BH18"/>
  <c r="EE18" s="1"/>
  <c r="BH10"/>
  <c r="EE10" s="1"/>
  <c r="BH9"/>
  <c r="EE9" s="1"/>
  <c r="BH7"/>
  <c r="EE7" s="1"/>
  <c r="BF15"/>
  <c r="EC15" s="1"/>
  <c r="BF20"/>
  <c r="EC20" s="1"/>
  <c r="BF27"/>
  <c r="EC27" s="1"/>
  <c r="BF38"/>
  <c r="EC38" s="1"/>
  <c r="BF49"/>
  <c r="EC49" s="1"/>
  <c r="BF48"/>
  <c r="EC48" s="1"/>
  <c r="BF59"/>
  <c r="EC59" s="1"/>
  <c r="EC60"/>
  <c r="BF63"/>
  <c r="EC63" s="1"/>
  <c r="BF36"/>
  <c r="EC36" s="1"/>
  <c r="BF32"/>
  <c r="EC32" s="1"/>
  <c r="BF61"/>
  <c r="EC61" s="1"/>
  <c r="BF56"/>
  <c r="EC56" s="1"/>
  <c r="BF55"/>
  <c r="EC55" s="1"/>
  <c r="BF54"/>
  <c r="EC54" s="1"/>
  <c r="EC53"/>
  <c r="BF47"/>
  <c r="EC47" s="1"/>
  <c r="BF42"/>
  <c r="EC42" s="1"/>
  <c r="BF41"/>
  <c r="EC41" s="1"/>
  <c r="BF39"/>
  <c r="EC39" s="1"/>
  <c r="BF35"/>
  <c r="EC35" s="1"/>
  <c r="BF34"/>
  <c r="EC34" s="1"/>
  <c r="BF33"/>
  <c r="EC33" s="1"/>
  <c r="BF30"/>
  <c r="EC30" s="1"/>
  <c r="BF29"/>
  <c r="EC29" s="1"/>
  <c r="BF24"/>
  <c r="EC24" s="1"/>
  <c r="BF23"/>
  <c r="EC23" s="1"/>
  <c r="BF19"/>
  <c r="EC19" s="1"/>
  <c r="BF18"/>
  <c r="EC18" s="1"/>
  <c r="BF10"/>
  <c r="EC10" s="1"/>
  <c r="BF9"/>
  <c r="EC9" s="1"/>
  <c r="BF7"/>
  <c r="EC7" s="1"/>
  <c r="BD51"/>
  <c r="EA51" s="1"/>
  <c r="EA60"/>
  <c r="BD59"/>
  <c r="EA59" s="1"/>
  <c r="BD49"/>
  <c r="EA49" s="1"/>
  <c r="BD48"/>
  <c r="EA48" s="1"/>
  <c r="BD38"/>
  <c r="EA38" s="1"/>
  <c r="BD27"/>
  <c r="EA27" s="1"/>
  <c r="BD20"/>
  <c r="EA20" s="1"/>
  <c r="BD15"/>
  <c r="EA15" s="1"/>
  <c r="BD13"/>
  <c r="EA13" s="1"/>
  <c r="BD17"/>
  <c r="EA17" s="1"/>
  <c r="BD21"/>
  <c r="EA21" s="1"/>
  <c r="BD22"/>
  <c r="EA22" s="1"/>
  <c r="BD37"/>
  <c r="EA37" s="1"/>
  <c r="BD43"/>
  <c r="EA43" s="1"/>
  <c r="BD45"/>
  <c r="EA45" s="1"/>
  <c r="BD46"/>
  <c r="EA46" s="1"/>
  <c r="BD52"/>
  <c r="EA52" s="1"/>
  <c r="BD62"/>
  <c r="EA62" s="1"/>
  <c r="BD63"/>
  <c r="EA63" s="1"/>
  <c r="BD36"/>
  <c r="EA36" s="1"/>
  <c r="BD32"/>
  <c r="EA32" s="1"/>
  <c r="BD25"/>
  <c r="EA25" s="1"/>
  <c r="BD11"/>
  <c r="EA11" s="1"/>
  <c r="BD61"/>
  <c r="EA61" s="1"/>
  <c r="BD57"/>
  <c r="EA57" s="1"/>
  <c r="BD56"/>
  <c r="EA56" s="1"/>
  <c r="BD55"/>
  <c r="EA55" s="1"/>
  <c r="BD54"/>
  <c r="EA54" s="1"/>
  <c r="EA53"/>
  <c r="BD47"/>
  <c r="EA47" s="1"/>
  <c r="BD42"/>
  <c r="EA42" s="1"/>
  <c r="BD41"/>
  <c r="EA41" s="1"/>
  <c r="BD39"/>
  <c r="EA39" s="1"/>
  <c r="BD35"/>
  <c r="EA35" s="1"/>
  <c r="BD34"/>
  <c r="EA34" s="1"/>
  <c r="BD33"/>
  <c r="EA33" s="1"/>
  <c r="BD30"/>
  <c r="EA30" s="1"/>
  <c r="BD29"/>
  <c r="EA29" s="1"/>
  <c r="BD28"/>
  <c r="EA28" s="1"/>
  <c r="BD24"/>
  <c r="EA24" s="1"/>
  <c r="BD23"/>
  <c r="EA23" s="1"/>
  <c r="BD19"/>
  <c r="EA19" s="1"/>
  <c r="BD18"/>
  <c r="EA18" s="1"/>
  <c r="BD10"/>
  <c r="EA10" s="1"/>
  <c r="BD9"/>
  <c r="EA9" s="1"/>
  <c r="BD8"/>
  <c r="EA8" s="1"/>
  <c r="BD7"/>
  <c r="EA7" s="1"/>
  <c r="BB61"/>
  <c r="DY61" s="1"/>
  <c r="BB57"/>
  <c r="DY57" s="1"/>
  <c r="BB56"/>
  <c r="DY56" s="1"/>
  <c r="BB55"/>
  <c r="DY55" s="1"/>
  <c r="BB54"/>
  <c r="DY54" s="1"/>
  <c r="DY53"/>
  <c r="BB47"/>
  <c r="DY47" s="1"/>
  <c r="BB42"/>
  <c r="DY42" s="1"/>
  <c r="BB41"/>
  <c r="DY41" s="1"/>
  <c r="BB39"/>
  <c r="DY39" s="1"/>
  <c r="BB35"/>
  <c r="DY35" s="1"/>
  <c r="BB34"/>
  <c r="DY34" s="1"/>
  <c r="BB33"/>
  <c r="DY33" s="1"/>
  <c r="BB30"/>
  <c r="DY30" s="1"/>
  <c r="BB29"/>
  <c r="DY29" s="1"/>
  <c r="BB24"/>
  <c r="DY24" s="1"/>
  <c r="BB23"/>
  <c r="DY23" s="1"/>
  <c r="BB19"/>
  <c r="DY19" s="1"/>
  <c r="BB18"/>
  <c r="DY18" s="1"/>
  <c r="BB10"/>
  <c r="DY10" s="1"/>
  <c r="BB9"/>
  <c r="DY9" s="1"/>
  <c r="BB7"/>
  <c r="DY7" s="1"/>
  <c r="AZ61"/>
  <c r="DW61" s="1"/>
  <c r="EK61" s="1"/>
  <c r="AZ57"/>
  <c r="DW57" s="1"/>
  <c r="AZ56"/>
  <c r="DW56" s="1"/>
  <c r="AZ55"/>
  <c r="DW55" s="1"/>
  <c r="AZ54"/>
  <c r="DW54" s="1"/>
  <c r="EK54" s="1"/>
  <c r="AZ47"/>
  <c r="DW47" s="1"/>
  <c r="AZ42"/>
  <c r="DW42" s="1"/>
  <c r="EK42" s="1"/>
  <c r="AZ41"/>
  <c r="DW41" s="1"/>
  <c r="AZ39"/>
  <c r="DW39" s="1"/>
  <c r="AZ35"/>
  <c r="DW35" s="1"/>
  <c r="AZ34"/>
  <c r="DW34" s="1"/>
  <c r="EK34" s="1"/>
  <c r="AZ33"/>
  <c r="DW33" s="1"/>
  <c r="AZ30"/>
  <c r="DW30" s="1"/>
  <c r="AZ29"/>
  <c r="DW29" s="1"/>
  <c r="AZ24"/>
  <c r="DW24" s="1"/>
  <c r="EK24" s="1"/>
  <c r="AZ23"/>
  <c r="DW23" s="1"/>
  <c r="AZ19"/>
  <c r="DW19" s="1"/>
  <c r="AZ18"/>
  <c r="DW18" s="1"/>
  <c r="AZ10"/>
  <c r="DW10" s="1"/>
  <c r="EK10" s="1"/>
  <c r="AZ9"/>
  <c r="DW9" s="1"/>
  <c r="AZ7"/>
  <c r="DW7" s="1"/>
  <c r="BK8"/>
  <c r="BK9"/>
  <c r="BK10"/>
  <c r="BK11"/>
  <c r="BK13"/>
  <c r="BK14"/>
  <c r="BK15"/>
  <c r="BK17"/>
  <c r="BK18"/>
  <c r="BK19"/>
  <c r="BK20"/>
  <c r="BK21"/>
  <c r="BK22"/>
  <c r="BK23"/>
  <c r="BK24"/>
  <c r="BK25"/>
  <c r="BK27"/>
  <c r="BK28"/>
  <c r="BK29"/>
  <c r="BK30"/>
  <c r="BK32"/>
  <c r="BK33"/>
  <c r="BK34"/>
  <c r="BK35"/>
  <c r="BK36"/>
  <c r="BK37"/>
  <c r="BK38"/>
  <c r="BK39"/>
  <c r="BK40"/>
  <c r="BK41"/>
  <c r="BK42"/>
  <c r="BK43"/>
  <c r="BK45"/>
  <c r="BK46"/>
  <c r="BK47"/>
  <c r="BK48"/>
  <c r="BK49"/>
  <c r="BK51"/>
  <c r="BK52"/>
  <c r="BK53"/>
  <c r="BK54"/>
  <c r="BK55"/>
  <c r="BK56"/>
  <c r="BK57"/>
  <c r="BK59"/>
  <c r="BK60"/>
  <c r="BK61"/>
  <c r="BK62"/>
  <c r="BK63"/>
  <c r="BK7"/>
  <c r="AY8"/>
  <c r="BA8"/>
  <c r="BC8"/>
  <c r="BE8"/>
  <c r="BG8"/>
  <c r="BI8"/>
  <c r="AY9"/>
  <c r="BA9"/>
  <c r="BC9"/>
  <c r="BE9"/>
  <c r="BG9"/>
  <c r="BI9"/>
  <c r="AY10"/>
  <c r="BA10"/>
  <c r="BC10"/>
  <c r="BE10"/>
  <c r="BG10"/>
  <c r="BI10"/>
  <c r="BC11"/>
  <c r="AY13"/>
  <c r="BA13"/>
  <c r="BC13"/>
  <c r="BE13"/>
  <c r="BG13"/>
  <c r="BI13"/>
  <c r="BC14"/>
  <c r="AY15"/>
  <c r="BA15"/>
  <c r="BC15"/>
  <c r="BE15"/>
  <c r="BG15"/>
  <c r="BI15"/>
  <c r="BC16"/>
  <c r="AY17"/>
  <c r="BA17"/>
  <c r="BC17"/>
  <c r="BE17"/>
  <c r="BG17"/>
  <c r="BI17"/>
  <c r="AY18"/>
  <c r="BA18"/>
  <c r="BC18"/>
  <c r="BE18"/>
  <c r="BG18"/>
  <c r="BI18"/>
  <c r="AY19"/>
  <c r="BA19"/>
  <c r="BC19"/>
  <c r="BE19"/>
  <c r="BG19"/>
  <c r="BI19"/>
  <c r="AY20"/>
  <c r="BA20"/>
  <c r="BC20"/>
  <c r="BE20"/>
  <c r="BG20"/>
  <c r="BI20"/>
  <c r="AY21"/>
  <c r="BA21"/>
  <c r="BC21"/>
  <c r="BE21"/>
  <c r="BG21"/>
  <c r="BI21"/>
  <c r="AY22"/>
  <c r="BA22"/>
  <c r="BC22"/>
  <c r="BE22"/>
  <c r="BG22"/>
  <c r="BI22"/>
  <c r="AY23"/>
  <c r="BA23"/>
  <c r="BC23"/>
  <c r="BE23"/>
  <c r="BG23"/>
  <c r="BI23"/>
  <c r="AY24"/>
  <c r="BA24"/>
  <c r="BC24"/>
  <c r="BE24"/>
  <c r="BG24"/>
  <c r="BI24"/>
  <c r="AY25"/>
  <c r="BA25"/>
  <c r="BC25"/>
  <c r="BE25"/>
  <c r="BG25"/>
  <c r="BI25"/>
  <c r="BC26"/>
  <c r="AY27"/>
  <c r="BA27"/>
  <c r="BC27"/>
  <c r="BE27"/>
  <c r="BG27"/>
  <c r="BI27"/>
  <c r="BC28"/>
  <c r="AY29"/>
  <c r="BA29"/>
  <c r="BC29"/>
  <c r="BE29"/>
  <c r="BG29"/>
  <c r="BI29"/>
  <c r="AY30"/>
  <c r="BA30"/>
  <c r="BC30"/>
  <c r="BE30"/>
  <c r="BG30"/>
  <c r="BI30"/>
  <c r="AY32"/>
  <c r="BA32"/>
  <c r="BC32"/>
  <c r="BE32"/>
  <c r="BG32"/>
  <c r="BI32"/>
  <c r="AY33"/>
  <c r="BA33"/>
  <c r="BC33"/>
  <c r="BE33"/>
  <c r="BG33"/>
  <c r="BI33"/>
  <c r="AY34"/>
  <c r="BA34"/>
  <c r="BC34"/>
  <c r="BE34"/>
  <c r="BG34"/>
  <c r="BI34"/>
  <c r="AY35"/>
  <c r="BA35"/>
  <c r="BC35"/>
  <c r="BE35"/>
  <c r="BG35"/>
  <c r="BI35"/>
  <c r="AY36"/>
  <c r="BA36"/>
  <c r="BC36"/>
  <c r="BE36"/>
  <c r="BG36"/>
  <c r="BI36"/>
  <c r="AY37"/>
  <c r="BA37"/>
  <c r="BC37"/>
  <c r="BE37"/>
  <c r="BG37"/>
  <c r="BI37"/>
  <c r="AY38"/>
  <c r="BA38"/>
  <c r="BC38"/>
  <c r="BE38"/>
  <c r="BG38"/>
  <c r="BI38"/>
  <c r="AY39"/>
  <c r="BA39"/>
  <c r="BC39"/>
  <c r="BE39"/>
  <c r="BG39"/>
  <c r="BI39"/>
  <c r="AY40"/>
  <c r="BA40"/>
  <c r="BC40"/>
  <c r="BE40"/>
  <c r="BG40"/>
  <c r="BI40"/>
  <c r="AY41"/>
  <c r="BA41"/>
  <c r="BC41"/>
  <c r="BE41"/>
  <c r="BG41"/>
  <c r="BI41"/>
  <c r="AY42"/>
  <c r="BA42"/>
  <c r="BC42"/>
  <c r="BE42"/>
  <c r="BG42"/>
  <c r="BI42"/>
  <c r="AY43"/>
  <c r="BA43"/>
  <c r="BC43"/>
  <c r="BE43"/>
  <c r="BG43"/>
  <c r="BI43"/>
  <c r="BC44"/>
  <c r="AY45"/>
  <c r="BA45"/>
  <c r="BC45"/>
  <c r="BE45"/>
  <c r="BG45"/>
  <c r="BI45"/>
  <c r="AY46"/>
  <c r="BA46"/>
  <c r="BC46"/>
  <c r="BE46"/>
  <c r="BG46"/>
  <c r="BI46"/>
  <c r="AY47"/>
  <c r="BA47"/>
  <c r="BC47"/>
  <c r="BE47"/>
  <c r="BG47"/>
  <c r="BI47"/>
  <c r="AY48"/>
  <c r="BA48"/>
  <c r="BC48"/>
  <c r="BE48"/>
  <c r="BG48"/>
  <c r="BI48"/>
  <c r="AY49"/>
  <c r="BA49"/>
  <c r="BC49"/>
  <c r="BE49"/>
  <c r="BG49"/>
  <c r="BI49"/>
  <c r="AY51"/>
  <c r="BA51"/>
  <c r="BC51"/>
  <c r="BE51"/>
  <c r="BG51"/>
  <c r="BI51"/>
  <c r="AY52"/>
  <c r="BA52"/>
  <c r="BC52"/>
  <c r="BE52"/>
  <c r="BG52"/>
  <c r="BI52"/>
  <c r="AY53"/>
  <c r="BA53"/>
  <c r="BC53"/>
  <c r="BE53"/>
  <c r="BG53"/>
  <c r="BI53"/>
  <c r="AY54"/>
  <c r="BA54"/>
  <c r="BC54"/>
  <c r="BE54"/>
  <c r="BG54"/>
  <c r="BI54"/>
  <c r="AY55"/>
  <c r="BA55"/>
  <c r="BC55"/>
  <c r="BE55"/>
  <c r="BG55"/>
  <c r="BI55"/>
  <c r="AY56"/>
  <c r="BA56"/>
  <c r="BC56"/>
  <c r="BE56"/>
  <c r="BG56"/>
  <c r="BI56"/>
  <c r="AY57"/>
  <c r="BA57"/>
  <c r="BC57"/>
  <c r="BI57"/>
  <c r="AY59"/>
  <c r="BA59"/>
  <c r="BC59"/>
  <c r="BE59"/>
  <c r="BG59"/>
  <c r="BI59"/>
  <c r="AY60"/>
  <c r="BA60"/>
  <c r="BC60"/>
  <c r="BE60"/>
  <c r="BG60"/>
  <c r="BI60"/>
  <c r="AY61"/>
  <c r="BA61"/>
  <c r="BC61"/>
  <c r="BE61"/>
  <c r="BG61"/>
  <c r="BI61"/>
  <c r="AY62"/>
  <c r="BA62"/>
  <c r="BC62"/>
  <c r="BE62"/>
  <c r="BG62"/>
  <c r="BI62"/>
  <c r="AY63"/>
  <c r="BA63"/>
  <c r="BC63"/>
  <c r="BE63"/>
  <c r="BG63"/>
  <c r="BI63"/>
  <c r="BI7"/>
  <c r="BG7"/>
  <c r="BE7"/>
  <c r="BC7"/>
  <c r="BA7"/>
  <c r="AY7"/>
  <c r="BG57"/>
  <c r="BG28"/>
  <c r="BE28"/>
  <c r="P28"/>
  <c r="BA28" s="1"/>
  <c r="F161" i="4"/>
  <c r="F159"/>
  <c r="F158"/>
  <c r="F157"/>
  <c r="F156"/>
  <c r="F155"/>
  <c r="F153"/>
  <c r="F152"/>
  <c r="F151"/>
  <c r="F148"/>
  <c r="F147"/>
  <c r="F146"/>
  <c r="F145"/>
  <c r="F144"/>
  <c r="F143"/>
  <c r="F142"/>
  <c r="F141"/>
  <c r="F140"/>
  <c r="F139"/>
  <c r="F138"/>
  <c r="F137"/>
  <c r="F135"/>
  <c r="F134"/>
  <c r="F124"/>
  <c r="F15" s="1"/>
  <c r="F123"/>
  <c r="F122"/>
  <c r="F121"/>
  <c r="F120"/>
  <c r="F118"/>
  <c r="F117"/>
  <c r="F116"/>
  <c r="F115"/>
  <c r="F114"/>
  <c r="F113"/>
  <c r="F112"/>
  <c r="F111"/>
  <c r="F110"/>
  <c r="F109"/>
  <c r="F108"/>
  <c r="F107"/>
  <c r="F106"/>
  <c r="F105"/>
  <c r="F104"/>
  <c r="F103"/>
  <c r="F102"/>
  <c r="F101"/>
  <c r="F100"/>
  <c r="F99"/>
  <c r="F98"/>
  <c r="F88"/>
  <c r="F87"/>
  <c r="F86"/>
  <c r="F85"/>
  <c r="F80"/>
  <c r="F77"/>
  <c r="F73"/>
  <c r="F72"/>
  <c r="F71"/>
  <c r="F70"/>
  <c r="F69"/>
  <c r="F68"/>
  <c r="F67"/>
  <c r="F66"/>
  <c r="F65"/>
  <c r="F64"/>
  <c r="F63"/>
  <c r="F62"/>
  <c r="F61"/>
  <c r="F60"/>
  <c r="F49"/>
  <c r="F14" s="1"/>
  <c r="F48"/>
  <c r="F47"/>
  <c r="F13" s="1"/>
  <c r="F46"/>
  <c r="F45"/>
  <c r="F12" s="1"/>
  <c r="F44"/>
  <c r="F42"/>
  <c r="F41"/>
  <c r="F11" s="1"/>
  <c r="F38"/>
  <c r="F36"/>
  <c r="F10" s="1"/>
  <c r="F35"/>
  <c r="F34"/>
  <c r="F33"/>
  <c r="F32"/>
  <c r="F31"/>
  <c r="F29"/>
  <c r="F28"/>
  <c r="F27"/>
  <c r="F26"/>
  <c r="F25"/>
  <c r="F23"/>
  <c r="F22"/>
  <c r="F8" s="1"/>
  <c r="F21"/>
  <c r="F7"/>
  <c r="DH63" i="1"/>
  <c r="DD63"/>
  <c r="CY63"/>
  <c r="CR57"/>
  <c r="U86" i="3"/>
  <c r="T86"/>
  <c r="S86"/>
  <c r="R86"/>
  <c r="Q86"/>
  <c r="P86"/>
  <c r="O86"/>
  <c r="N86"/>
  <c r="M86"/>
  <c r="L86"/>
  <c r="K86"/>
  <c r="J86"/>
  <c r="I86"/>
  <c r="H86"/>
  <c r="G86"/>
  <c r="F86"/>
  <c r="E86"/>
  <c r="D86"/>
  <c r="C86"/>
  <c r="B86"/>
  <c r="V82"/>
  <c r="W82" s="1"/>
  <c r="U26"/>
  <c r="T26"/>
  <c r="S26"/>
  <c r="R26"/>
  <c r="Q26"/>
  <c r="P26"/>
  <c r="O26"/>
  <c r="N26"/>
  <c r="M26"/>
  <c r="L26"/>
  <c r="K26"/>
  <c r="J26"/>
  <c r="I26"/>
  <c r="H26"/>
  <c r="G26"/>
  <c r="F26"/>
  <c r="E26"/>
  <c r="D26"/>
  <c r="C26"/>
  <c r="B26"/>
  <c r="V22"/>
  <c r="W22" s="1"/>
  <c r="BS11" i="6"/>
  <c r="BR14"/>
  <c r="BT16"/>
  <c r="BR22"/>
  <c r="BT24"/>
  <c r="BS27"/>
  <c r="BR30"/>
  <c r="BT32"/>
  <c r="BS35"/>
  <c r="BR7"/>
  <c r="BR11"/>
  <c r="BT13"/>
  <c r="BS16"/>
  <c r="BS22"/>
  <c r="BR25"/>
  <c r="BT27"/>
  <c r="BS30"/>
  <c r="BR33"/>
  <c r="BT35"/>
  <c r="BT7"/>
  <c r="CH18" i="1"/>
  <c r="CH27"/>
  <c r="CH37"/>
  <c r="CH46"/>
  <c r="CH56"/>
  <c r="CM9"/>
  <c r="CM17"/>
  <c r="CM21"/>
  <c r="CM25"/>
  <c r="CM32"/>
  <c r="CM36"/>
  <c r="CM40"/>
  <c r="CM45"/>
  <c r="CM49"/>
  <c r="CM54"/>
  <c r="CM60"/>
  <c r="CM62"/>
  <c r="CR7"/>
  <c r="CS8"/>
  <c r="CU8"/>
  <c r="CR9"/>
  <c r="CR11"/>
  <c r="CT11"/>
  <c r="CS13"/>
  <c r="CU13"/>
  <c r="CR15"/>
  <c r="CR16"/>
  <c r="CS17"/>
  <c r="CU17"/>
  <c r="CR19"/>
  <c r="CS20"/>
  <c r="CS21"/>
  <c r="CU21"/>
  <c r="CS22"/>
  <c r="CU22"/>
  <c r="CR24"/>
  <c r="CS25"/>
  <c r="CR26"/>
  <c r="CS27"/>
  <c r="CR30"/>
  <c r="CR32"/>
  <c r="CT32"/>
  <c r="CR34"/>
  <c r="CR36"/>
  <c r="CT36"/>
  <c r="CS37"/>
  <c r="CU37"/>
  <c r="CS38"/>
  <c r="CR40"/>
  <c r="CR42"/>
  <c r="CS43"/>
  <c r="CU43"/>
  <c r="CR45"/>
  <c r="CT45"/>
  <c r="CR46"/>
  <c r="CT46"/>
  <c r="CR47"/>
  <c r="CS48"/>
  <c r="CS49"/>
  <c r="CS51"/>
  <c r="CU51"/>
  <c r="CR52"/>
  <c r="CT52"/>
  <c r="CR53"/>
  <c r="CR55"/>
  <c r="CR59"/>
  <c r="CS59"/>
  <c r="CR61"/>
  <c r="CS62"/>
  <c r="CU62"/>
  <c r="CS63"/>
  <c r="CW7"/>
  <c r="CX8"/>
  <c r="CW9"/>
  <c r="CW13"/>
  <c r="CX15"/>
  <c r="CY17"/>
  <c r="CW19"/>
  <c r="CX20"/>
  <c r="CX21"/>
  <c r="CX22"/>
  <c r="CW24"/>
  <c r="CX25"/>
  <c r="CX27"/>
  <c r="CW30"/>
  <c r="CX32"/>
  <c r="CW33"/>
  <c r="CW35"/>
  <c r="CX36"/>
  <c r="CW37"/>
  <c r="CW38"/>
  <c r="CW39"/>
  <c r="CW41"/>
  <c r="CW43"/>
  <c r="CW45"/>
  <c r="CW46"/>
  <c r="CW47"/>
  <c r="CX48"/>
  <c r="CX49"/>
  <c r="CX51"/>
  <c r="CW52"/>
  <c r="CW53"/>
  <c r="CW55"/>
  <c r="CW59"/>
  <c r="CW60"/>
  <c r="CW61"/>
  <c r="CX62"/>
  <c r="CX63"/>
  <c r="DB7"/>
  <c r="DC8"/>
  <c r="DB9"/>
  <c r="DB13"/>
  <c r="DC15"/>
  <c r="DD17"/>
  <c r="DB19"/>
  <c r="DC20"/>
  <c r="DC21"/>
  <c r="DC22"/>
  <c r="DB24"/>
  <c r="DC25"/>
  <c r="DC27"/>
  <c r="DB30"/>
  <c r="DB32"/>
  <c r="DD32"/>
  <c r="DB34"/>
  <c r="DB36"/>
  <c r="DD36"/>
  <c r="DC37"/>
  <c r="DC38"/>
  <c r="DB40"/>
  <c r="DB42"/>
  <c r="DD43"/>
  <c r="DC45"/>
  <c r="DC46"/>
  <c r="DB48"/>
  <c r="DB49"/>
  <c r="DB51"/>
  <c r="DE51"/>
  <c r="DC52"/>
  <c r="DB54"/>
  <c r="DB56"/>
  <c r="DC59"/>
  <c r="DC60"/>
  <c r="DB61"/>
  <c r="DC62"/>
  <c r="DC63"/>
  <c r="DG7"/>
  <c r="DH8"/>
  <c r="DG9"/>
  <c r="DG13"/>
  <c r="DG15"/>
  <c r="DG17"/>
  <c r="DG18"/>
  <c r="DG20"/>
  <c r="DG21"/>
  <c r="DG22"/>
  <c r="DG23"/>
  <c r="DG25"/>
  <c r="DG27"/>
  <c r="DG29"/>
  <c r="DG32"/>
  <c r="DG33"/>
  <c r="DG35"/>
  <c r="DH36"/>
  <c r="DG37"/>
  <c r="DG38"/>
  <c r="DG39"/>
  <c r="DG41"/>
  <c r="DG43"/>
  <c r="DG45"/>
  <c r="DG46"/>
  <c r="DG47"/>
  <c r="DH48"/>
  <c r="DH49"/>
  <c r="DH51"/>
  <c r="DG52"/>
  <c r="DG53"/>
  <c r="DG55"/>
  <c r="DG59"/>
  <c r="DG60"/>
  <c r="DG61"/>
  <c r="DG62"/>
  <c r="DG63"/>
  <c r="DI63"/>
  <c r="CM57"/>
  <c r="CH57"/>
  <c r="DG28"/>
  <c r="CH7"/>
  <c r="CH9"/>
  <c r="CH13"/>
  <c r="CH17"/>
  <c r="CH19"/>
  <c r="CH21"/>
  <c r="CH23"/>
  <c r="CH25"/>
  <c r="CH29"/>
  <c r="CH32"/>
  <c r="CH34"/>
  <c r="CH36"/>
  <c r="CH38"/>
  <c r="CH40"/>
  <c r="CH42"/>
  <c r="CH45"/>
  <c r="CH47"/>
  <c r="CH49"/>
  <c r="CH52"/>
  <c r="CH55"/>
  <c r="CH59"/>
  <c r="CH61"/>
  <c r="CH63"/>
  <c r="CM8"/>
  <c r="CM10"/>
  <c r="CM15"/>
  <c r="CM18"/>
  <c r="CM20"/>
  <c r="CM22"/>
  <c r="CM24"/>
  <c r="CM27"/>
  <c r="CM30"/>
  <c r="CM33"/>
  <c r="CM35"/>
  <c r="CM37"/>
  <c r="CM39"/>
  <c r="CM41"/>
  <c r="CM43"/>
  <c r="CM46"/>
  <c r="CM48"/>
  <c r="CM51"/>
  <c r="CM53"/>
  <c r="CM55"/>
  <c r="CM59"/>
  <c r="CM61"/>
  <c r="CR8"/>
  <c r="CT8"/>
  <c r="CV8"/>
  <c r="CR10"/>
  <c r="CS11"/>
  <c r="CR13"/>
  <c r="CT13"/>
  <c r="CR14"/>
  <c r="CS15"/>
  <c r="CR17"/>
  <c r="CT17"/>
  <c r="CR18"/>
  <c r="CR20"/>
  <c r="CR21"/>
  <c r="CT21"/>
  <c r="CR22"/>
  <c r="CT22"/>
  <c r="CR23"/>
  <c r="CR25"/>
  <c r="CT25"/>
  <c r="CR27"/>
  <c r="CR29"/>
  <c r="CR28"/>
  <c r="CS32"/>
  <c r="CR33"/>
  <c r="CR35"/>
  <c r="CS36"/>
  <c r="CR37"/>
  <c r="CT37"/>
  <c r="CR38"/>
  <c r="CR39"/>
  <c r="CR41"/>
  <c r="CR43"/>
  <c r="CT43"/>
  <c r="CR44"/>
  <c r="CS45"/>
  <c r="CU45"/>
  <c r="CS46"/>
  <c r="CU46"/>
  <c r="CR48"/>
  <c r="CR49"/>
  <c r="CR51"/>
  <c r="CT51"/>
  <c r="CV51"/>
  <c r="CS52"/>
  <c r="CU52"/>
  <c r="CR54"/>
  <c r="CR56"/>
  <c r="CR60"/>
  <c r="CS60"/>
  <c r="CR62"/>
  <c r="CT62"/>
  <c r="CR63"/>
  <c r="CT63"/>
  <c r="CW8"/>
  <c r="CZ8"/>
  <c r="CW10"/>
  <c r="CW15"/>
  <c r="CW17"/>
  <c r="CW18"/>
  <c r="CW20"/>
  <c r="CW21"/>
  <c r="CW22"/>
  <c r="CW23"/>
  <c r="CW25"/>
  <c r="CW27"/>
  <c r="CW29"/>
  <c r="CW32"/>
  <c r="CY32"/>
  <c r="CW34"/>
  <c r="CW36"/>
  <c r="CY36"/>
  <c r="CX37"/>
  <c r="CX38"/>
  <c r="CW40"/>
  <c r="CW42"/>
  <c r="CY43"/>
  <c r="CX45"/>
  <c r="CX46"/>
  <c r="CW48"/>
  <c r="CW49"/>
  <c r="CW51"/>
  <c r="CZ51"/>
  <c r="CX52"/>
  <c r="CW54"/>
  <c r="CW56"/>
  <c r="CX59"/>
  <c r="CX60"/>
  <c r="CW62"/>
  <c r="CW63"/>
  <c r="DB8"/>
  <c r="DE8"/>
  <c r="DB10"/>
  <c r="DB15"/>
  <c r="DB17"/>
  <c r="DB18"/>
  <c r="DB20"/>
  <c r="DB21"/>
  <c r="DB22"/>
  <c r="DB23"/>
  <c r="DB25"/>
  <c r="DB27"/>
  <c r="DB29"/>
  <c r="DB28"/>
  <c r="DC32"/>
  <c r="DB33"/>
  <c r="DB35"/>
  <c r="DC36"/>
  <c r="DB37"/>
  <c r="DB38"/>
  <c r="DB39"/>
  <c r="DB41"/>
  <c r="DB43"/>
  <c r="DB45"/>
  <c r="DB46"/>
  <c r="DB47"/>
  <c r="DC48"/>
  <c r="DC49"/>
  <c r="DC51"/>
  <c r="DB52"/>
  <c r="DB53"/>
  <c r="DB55"/>
  <c r="DB59"/>
  <c r="DB60"/>
  <c r="DB57"/>
  <c r="DB62"/>
  <c r="DB63"/>
  <c r="DG8"/>
  <c r="DJ8"/>
  <c r="DG10"/>
  <c r="DH13"/>
  <c r="DH15"/>
  <c r="DI17"/>
  <c r="DG19"/>
  <c r="DH20"/>
  <c r="DH21"/>
  <c r="DH22"/>
  <c r="DG24"/>
  <c r="DH25"/>
  <c r="DH27"/>
  <c r="DG30"/>
  <c r="DH32"/>
  <c r="DG34"/>
  <c r="DG36"/>
  <c r="DI36"/>
  <c r="DH37"/>
  <c r="DH38"/>
  <c r="DG40"/>
  <c r="DG42"/>
  <c r="DI43"/>
  <c r="DH45"/>
  <c r="DH46"/>
  <c r="DG48"/>
  <c r="DG49"/>
  <c r="DG51"/>
  <c r="DJ51"/>
  <c r="DH52"/>
  <c r="DG54"/>
  <c r="DG56"/>
  <c r="DH59"/>
  <c r="DH60"/>
  <c r="DG57"/>
  <c r="DH62"/>
  <c r="CH53"/>
  <c r="CW57"/>
  <c r="BB28"/>
  <c r="DY28" s="1"/>
  <c r="CW28"/>
  <c r="BF57"/>
  <c r="EC57" s="1"/>
  <c r="BH28"/>
  <c r="EE28" s="1"/>
  <c r="BF28"/>
  <c r="EC28" s="1"/>
  <c r="BH57"/>
  <c r="EE57" s="1"/>
  <c r="BJ28"/>
  <c r="EG28" s="1"/>
  <c r="BE57"/>
  <c r="BI28"/>
  <c r="DI13"/>
  <c r="CX13"/>
  <c r="DC13"/>
  <c r="DJ13"/>
  <c r="BJ13"/>
  <c r="EG13" s="1"/>
  <c r="DH14"/>
  <c r="BJ14"/>
  <c r="EG14" s="1"/>
  <c r="DG14"/>
  <c r="BI14"/>
  <c r="AT33"/>
  <c r="AT61"/>
  <c r="BN61" s="1"/>
  <c r="AT56"/>
  <c r="AT55"/>
  <c r="BN55" s="1"/>
  <c r="AT54"/>
  <c r="AT53"/>
  <c r="AT47"/>
  <c r="AT9"/>
  <c r="BN9" s="1"/>
  <c r="AT10"/>
  <c r="AT29"/>
  <c r="BN29" s="1"/>
  <c r="AT41"/>
  <c r="AT40"/>
  <c r="BM40" s="1"/>
  <c r="AT39"/>
  <c r="AT35"/>
  <c r="BM35" s="1"/>
  <c r="AT23"/>
  <c r="AT19"/>
  <c r="BM19" s="1"/>
  <c r="AT18"/>
  <c r="AO12"/>
  <c r="AT63"/>
  <c r="BM63"/>
  <c r="AP26"/>
  <c r="AO26"/>
  <c r="BK26" s="1"/>
  <c r="AP16"/>
  <c r="AO16"/>
  <c r="AP44"/>
  <c r="AO44"/>
  <c r="BK44" s="1"/>
  <c r="AO50"/>
  <c r="BL58"/>
  <c r="EI58" s="1"/>
  <c r="BJ58"/>
  <c r="EG58" s="1"/>
  <c r="BB58"/>
  <c r="DY58" s="1"/>
  <c r="BD58"/>
  <c r="EA58" s="1"/>
  <c r="BF58"/>
  <c r="EC58" s="1"/>
  <c r="BH58"/>
  <c r="EE58" s="1"/>
  <c r="AO31"/>
  <c r="BK16"/>
  <c r="BK31"/>
  <c r="BL50"/>
  <c r="EI50" s="1"/>
  <c r="BK50"/>
  <c r="BL44"/>
  <c r="EI44" s="1"/>
  <c r="BL16"/>
  <c r="EI16" s="1"/>
  <c r="BL26"/>
  <c r="EI26" s="1"/>
  <c r="CW58"/>
  <c r="BE58"/>
  <c r="DG58"/>
  <c r="BI58"/>
  <c r="DB58"/>
  <c r="BG58"/>
  <c r="CR58"/>
  <c r="BC58"/>
  <c r="CH58"/>
  <c r="AZ58"/>
  <c r="DW58" s="1"/>
  <c r="AY58"/>
  <c r="BK58"/>
  <c r="CM58"/>
  <c r="BA58"/>
  <c r="BM18"/>
  <c r="BN18"/>
  <c r="BM23"/>
  <c r="BN23"/>
  <c r="BM39"/>
  <c r="BN39"/>
  <c r="BM41"/>
  <c r="BN41"/>
  <c r="BM10"/>
  <c r="BN10"/>
  <c r="BM47"/>
  <c r="BN47"/>
  <c r="BM54"/>
  <c r="BN54"/>
  <c r="BM56"/>
  <c r="BN56"/>
  <c r="BN33"/>
  <c r="BM33"/>
  <c r="BN19"/>
  <c r="BM29"/>
  <c r="BM53"/>
  <c r="BM61"/>
  <c r="Q43"/>
  <c r="CN43" s="1"/>
  <c r="AA43"/>
  <c r="CX43" s="1"/>
  <c r="AF43"/>
  <c r="DC43" s="1"/>
  <c r="AK43"/>
  <c r="DH43" s="1"/>
  <c r="AB45"/>
  <c r="CY45" s="1"/>
  <c r="AG45"/>
  <c r="DD45" s="1"/>
  <c r="AL45"/>
  <c r="DI45" s="1"/>
  <c r="AB46"/>
  <c r="CY46" s="1"/>
  <c r="AG46"/>
  <c r="DD46" s="1"/>
  <c r="AL46"/>
  <c r="DI46" s="1"/>
  <c r="AB51"/>
  <c r="CY51" s="1"/>
  <c r="AG51"/>
  <c r="DD51" s="1"/>
  <c r="AL51"/>
  <c r="DI51" s="1"/>
  <c r="AB52"/>
  <c r="CY52" s="1"/>
  <c r="AG52"/>
  <c r="DD52" s="1"/>
  <c r="AL52"/>
  <c r="DI52" s="1"/>
  <c r="AB62"/>
  <c r="CY62" s="1"/>
  <c r="AG62"/>
  <c r="DD62" s="1"/>
  <c r="AL62"/>
  <c r="DI62" s="1"/>
  <c r="Q63"/>
  <c r="CN63" s="1"/>
  <c r="L63"/>
  <c r="CI63" s="1"/>
  <c r="M51"/>
  <c r="CJ51" s="1"/>
  <c r="L51"/>
  <c r="CI51" s="1"/>
  <c r="R51"/>
  <c r="CO51" s="1"/>
  <c r="Q51"/>
  <c r="CN51" s="1"/>
  <c r="AT8"/>
  <c r="BM8" s="1"/>
  <c r="AT13"/>
  <c r="BM13" s="1"/>
  <c r="AT15"/>
  <c r="BM15" s="1"/>
  <c r="AT17"/>
  <c r="BM17" s="1"/>
  <c r="AT20"/>
  <c r="BM20" s="1"/>
  <c r="AT21"/>
  <c r="BM21" s="1"/>
  <c r="AT22"/>
  <c r="BM22" s="1"/>
  <c r="AT24"/>
  <c r="BM24" s="1"/>
  <c r="AT25"/>
  <c r="BM25" s="1"/>
  <c r="AT27"/>
  <c r="BM27" s="1"/>
  <c r="AT30"/>
  <c r="AT32"/>
  <c r="BM32" s="1"/>
  <c r="AT34"/>
  <c r="BN34" s="1"/>
  <c r="AT36"/>
  <c r="BM36"/>
  <c r="AT37"/>
  <c r="BM37"/>
  <c r="AT38"/>
  <c r="BM38"/>
  <c r="AT42"/>
  <c r="AT43"/>
  <c r="BM43" s="1"/>
  <c r="AT45"/>
  <c r="BM45" s="1"/>
  <c r="AT46"/>
  <c r="BM46" s="1"/>
  <c r="AT48"/>
  <c r="BM48" s="1"/>
  <c r="AT49"/>
  <c r="BM49" s="1"/>
  <c r="AT51"/>
  <c r="BM51" s="1"/>
  <c r="AT52"/>
  <c r="BM52" s="1"/>
  <c r="AT57"/>
  <c r="BM57" s="1"/>
  <c r="AT58"/>
  <c r="BM58" s="1"/>
  <c r="AT59"/>
  <c r="BM59" s="1"/>
  <c r="AT60"/>
  <c r="BM60" s="1"/>
  <c r="AT62"/>
  <c r="BM62" s="1"/>
  <c r="AT7"/>
  <c r="BM7" s="1"/>
  <c r="AB8"/>
  <c r="CY8" s="1"/>
  <c r="AG8"/>
  <c r="DD8" s="1"/>
  <c r="AL8"/>
  <c r="DI8" s="1"/>
  <c r="P11"/>
  <c r="CM11" s="1"/>
  <c r="AB13"/>
  <c r="CY13" s="1"/>
  <c r="DD13"/>
  <c r="Q17"/>
  <c r="CN17" s="1"/>
  <c r="AA17"/>
  <c r="CX17" s="1"/>
  <c r="AF17"/>
  <c r="DC17" s="1"/>
  <c r="AK17"/>
  <c r="DH17" s="1"/>
  <c r="AB21"/>
  <c r="CY21" s="1"/>
  <c r="AG21"/>
  <c r="DD21" s="1"/>
  <c r="AL21"/>
  <c r="DI21" s="1"/>
  <c r="R22"/>
  <c r="CO22" s="1"/>
  <c r="AB22"/>
  <c r="CY22" s="1"/>
  <c r="AG22"/>
  <c r="DD22" s="1"/>
  <c r="AL22"/>
  <c r="DI22" s="1"/>
  <c r="Q32"/>
  <c r="CN32" s="1"/>
  <c r="AB37"/>
  <c r="CY37" s="1"/>
  <c r="AG37"/>
  <c r="DD37" s="1"/>
  <c r="AL37"/>
  <c r="DI37" s="1"/>
  <c r="Q36"/>
  <c r="CN36" s="1"/>
  <c r="K11"/>
  <c r="L17"/>
  <c r="CI17" s="1"/>
  <c r="M22"/>
  <c r="CJ22" s="1"/>
  <c r="L32"/>
  <c r="L36"/>
  <c r="CI36" s="1"/>
  <c r="L43"/>
  <c r="CI43" s="1"/>
  <c r="AK11"/>
  <c r="DH11" s="1"/>
  <c r="AJ11"/>
  <c r="BI11" s="1"/>
  <c r="AA11"/>
  <c r="CX11" s="1"/>
  <c r="Z11"/>
  <c r="BN57"/>
  <c r="M8"/>
  <c r="L8"/>
  <c r="AE11"/>
  <c r="BG11" s="1"/>
  <c r="AF11"/>
  <c r="DC11" s="1"/>
  <c r="Q8"/>
  <c r="CN8" s="1"/>
  <c r="R8"/>
  <c r="CO8" s="1"/>
  <c r="BM42"/>
  <c r="BN42"/>
  <c r="BN24"/>
  <c r="BM34"/>
  <c r="BM30"/>
  <c r="BN30"/>
  <c r="BN58"/>
  <c r="P12"/>
  <c r="CM12" s="1"/>
  <c r="U12"/>
  <c r="Z12"/>
  <c r="AE12"/>
  <c r="AJ12"/>
  <c r="V14"/>
  <c r="CS14" s="1"/>
  <c r="V16"/>
  <c r="V26"/>
  <c r="CS26" s="1"/>
  <c r="P31"/>
  <c r="U31"/>
  <c r="BD31" s="1"/>
  <c r="EA31" s="1"/>
  <c r="Z31"/>
  <c r="AE31"/>
  <c r="DB31" s="1"/>
  <c r="AJ31"/>
  <c r="V44"/>
  <c r="CS44" s="1"/>
  <c r="U50"/>
  <c r="Z50"/>
  <c r="BE50" s="1"/>
  <c r="AE50"/>
  <c r="AJ50"/>
  <c r="DG50" s="1"/>
  <c r="K31"/>
  <c r="K12"/>
  <c r="AY12" s="1"/>
  <c r="AD8"/>
  <c r="AI8"/>
  <c r="BH8" s="1"/>
  <c r="EE8" s="1"/>
  <c r="AN8"/>
  <c r="AB11"/>
  <c r="BF11" s="1"/>
  <c r="EC11" s="1"/>
  <c r="AG11"/>
  <c r="AL11"/>
  <c r="DI11" s="1"/>
  <c r="AC13"/>
  <c r="AH13"/>
  <c r="DE13" s="1"/>
  <c r="L15"/>
  <c r="Q15"/>
  <c r="CN15" s="1"/>
  <c r="AC17"/>
  <c r="AH17"/>
  <c r="AM17"/>
  <c r="L20"/>
  <c r="AZ20" s="1"/>
  <c r="DW20" s="1"/>
  <c r="Q20"/>
  <c r="AC21"/>
  <c r="BF21" s="1"/>
  <c r="EC21" s="1"/>
  <c r="AH21"/>
  <c r="AM21"/>
  <c r="BJ21" s="1"/>
  <c r="EG21" s="1"/>
  <c r="AC22"/>
  <c r="AH22"/>
  <c r="BH22" s="1"/>
  <c r="EE22" s="1"/>
  <c r="AM22"/>
  <c r="AB25"/>
  <c r="BF25" s="1"/>
  <c r="EC25" s="1"/>
  <c r="AG25"/>
  <c r="AL25"/>
  <c r="BJ25" s="1"/>
  <c r="EG25" s="1"/>
  <c r="L27"/>
  <c r="Q27"/>
  <c r="BB27" s="1"/>
  <c r="DY27" s="1"/>
  <c r="K28"/>
  <c r="CM28"/>
  <c r="M32"/>
  <c r="R32"/>
  <c r="BB32" s="1"/>
  <c r="M36"/>
  <c r="R36"/>
  <c r="BB36" s="1"/>
  <c r="AC37"/>
  <c r="AH37"/>
  <c r="BH37" s="1"/>
  <c r="EE37" s="1"/>
  <c r="AM37"/>
  <c r="L38"/>
  <c r="AZ38" s="1"/>
  <c r="DW38" s="1"/>
  <c r="Q38"/>
  <c r="AC43"/>
  <c r="BF43" s="1"/>
  <c r="AH43"/>
  <c r="AM43"/>
  <c r="BJ43" s="1"/>
  <c r="AC45"/>
  <c r="AH45"/>
  <c r="BH45" s="1"/>
  <c r="EE45" s="1"/>
  <c r="AM45"/>
  <c r="AC46"/>
  <c r="BF46" s="1"/>
  <c r="EC46" s="1"/>
  <c r="AH46"/>
  <c r="AM46"/>
  <c r="BJ46" s="1"/>
  <c r="EG46" s="1"/>
  <c r="L48"/>
  <c r="L49"/>
  <c r="CI49" s="1"/>
  <c r="Q49"/>
  <c r="AD51"/>
  <c r="DA51" s="1"/>
  <c r="AI51"/>
  <c r="AN51"/>
  <c r="DK51" s="1"/>
  <c r="AC52"/>
  <c r="AH52"/>
  <c r="DE52" s="1"/>
  <c r="AM52"/>
  <c r="L59"/>
  <c r="CI59" s="1"/>
  <c r="Q59"/>
  <c r="CI60"/>
  <c r="AC62"/>
  <c r="CZ62" s="1"/>
  <c r="AH62"/>
  <c r="AM62"/>
  <c r="DJ62" s="1"/>
  <c r="M63"/>
  <c r="R63"/>
  <c r="CO63" s="1"/>
  <c r="BJ62"/>
  <c r="EG62" s="1"/>
  <c r="BH52"/>
  <c r="EE52" s="1"/>
  <c r="BF51"/>
  <c r="EC51" s="1"/>
  <c r="CI48"/>
  <c r="AZ48"/>
  <c r="DW48" s="1"/>
  <c r="DE46"/>
  <c r="BH46"/>
  <c r="EE46" s="1"/>
  <c r="DJ45"/>
  <c r="BJ45"/>
  <c r="EG45" s="1"/>
  <c r="CZ45"/>
  <c r="BF45"/>
  <c r="EC45" s="1"/>
  <c r="DE43"/>
  <c r="BH43"/>
  <c r="CN38"/>
  <c r="BB38"/>
  <c r="DY38" s="1"/>
  <c r="DJ37"/>
  <c r="BJ37"/>
  <c r="EG37" s="1"/>
  <c r="CZ37"/>
  <c r="BF37"/>
  <c r="EC37" s="1"/>
  <c r="CJ36"/>
  <c r="AZ36"/>
  <c r="CJ32"/>
  <c r="AZ32"/>
  <c r="CH28"/>
  <c r="AZ28"/>
  <c r="DW28" s="1"/>
  <c r="EK28" s="1"/>
  <c r="AY28"/>
  <c r="CI27"/>
  <c r="AZ27"/>
  <c r="DW27" s="1"/>
  <c r="DD25"/>
  <c r="BH25"/>
  <c r="EE25" s="1"/>
  <c r="DJ22"/>
  <c r="BJ22"/>
  <c r="EG22" s="1"/>
  <c r="CZ22"/>
  <c r="BF22"/>
  <c r="EC22" s="1"/>
  <c r="DE21"/>
  <c r="BH21"/>
  <c r="EE21" s="1"/>
  <c r="CN20"/>
  <c r="BB20"/>
  <c r="DY20" s="1"/>
  <c r="DJ17"/>
  <c r="BJ17"/>
  <c r="CZ17"/>
  <c r="BF17"/>
  <c r="CI15"/>
  <c r="AZ15"/>
  <c r="DW15" s="1"/>
  <c r="CZ13"/>
  <c r="BF13"/>
  <c r="EC13" s="1"/>
  <c r="DK8"/>
  <c r="BJ8"/>
  <c r="EG8" s="1"/>
  <c r="DA8"/>
  <c r="BF8"/>
  <c r="EC8" s="1"/>
  <c r="CH31"/>
  <c r="AY31"/>
  <c r="AZ31"/>
  <c r="DW31" s="1"/>
  <c r="DB50"/>
  <c r="BH50"/>
  <c r="EE50" s="1"/>
  <c r="BG50"/>
  <c r="CR50"/>
  <c r="BD50"/>
  <c r="EA50" s="1"/>
  <c r="BC50"/>
  <c r="BD44"/>
  <c r="EA44" s="1"/>
  <c r="BH31"/>
  <c r="EE31" s="1"/>
  <c r="CR31"/>
  <c r="BC31"/>
  <c r="BD26"/>
  <c r="EA26" s="1"/>
  <c r="BD14"/>
  <c r="EA14" s="1"/>
  <c r="CR12"/>
  <c r="BC12"/>
  <c r="BC64"/>
  <c r="CJ63"/>
  <c r="AZ63"/>
  <c r="DE62"/>
  <c r="BH62"/>
  <c r="EE62" s="1"/>
  <c r="CN60"/>
  <c r="CN59"/>
  <c r="BB59"/>
  <c r="DY59" s="1"/>
  <c r="DJ52"/>
  <c r="BJ52"/>
  <c r="EG52" s="1"/>
  <c r="CZ52"/>
  <c r="BF52"/>
  <c r="EC52" s="1"/>
  <c r="DF51"/>
  <c r="BH51"/>
  <c r="EE51" s="1"/>
  <c r="CN49"/>
  <c r="BB49"/>
  <c r="DY49" s="1"/>
  <c r="CZ46"/>
  <c r="DJ43"/>
  <c r="CI38"/>
  <c r="CO36"/>
  <c r="CO32"/>
  <c r="CN27"/>
  <c r="DI25"/>
  <c r="CY25"/>
  <c r="DE22"/>
  <c r="DJ21"/>
  <c r="CZ21"/>
  <c r="CI20"/>
  <c r="DE17"/>
  <c r="BH17"/>
  <c r="BB15"/>
  <c r="DY15" s="1"/>
  <c r="BH13"/>
  <c r="EE13" s="1"/>
  <c r="BJ11"/>
  <c r="EG11" s="1"/>
  <c r="DF8"/>
  <c r="CH12"/>
  <c r="BI50"/>
  <c r="CW50"/>
  <c r="BF50"/>
  <c r="EC50" s="1"/>
  <c r="CM50"/>
  <c r="BA50"/>
  <c r="BB50"/>
  <c r="DY50" s="1"/>
  <c r="DG31"/>
  <c r="BJ31"/>
  <c r="EG31" s="1"/>
  <c r="BI31"/>
  <c r="CW31"/>
  <c r="BF31"/>
  <c r="EC31" s="1"/>
  <c r="BE31"/>
  <c r="CM31"/>
  <c r="BB31"/>
  <c r="DY31" s="1"/>
  <c r="BA31"/>
  <c r="CS16"/>
  <c r="BD16"/>
  <c r="EA16" s="1"/>
  <c r="CN48"/>
  <c r="BB48"/>
  <c r="DY48" s="1"/>
  <c r="BI12"/>
  <c r="DB11"/>
  <c r="DB12"/>
  <c r="DG11"/>
  <c r="R62"/>
  <c r="CO62" s="1"/>
  <c r="S62"/>
  <c r="BB62" s="1"/>
  <c r="DY62" s="1"/>
  <c r="Q62"/>
  <c r="CN62"/>
  <c r="R52"/>
  <c r="CO52"/>
  <c r="S52"/>
  <c r="Q52"/>
  <c r="CN52" s="1"/>
  <c r="S51"/>
  <c r="CP51" s="1"/>
  <c r="T51"/>
  <c r="BB51" s="1"/>
  <c r="R46"/>
  <c r="CO46"/>
  <c r="S46"/>
  <c r="Q46"/>
  <c r="CN46" s="1"/>
  <c r="S45"/>
  <c r="BB45" s="1"/>
  <c r="DY45" s="1"/>
  <c r="Q45"/>
  <c r="CN45" s="1"/>
  <c r="R45"/>
  <c r="CO45" s="1"/>
  <c r="S43"/>
  <c r="R43"/>
  <c r="CO43" s="1"/>
  <c r="S37"/>
  <c r="BB37" s="1"/>
  <c r="DY37" s="1"/>
  <c r="Q37"/>
  <c r="CN37"/>
  <c r="R37"/>
  <c r="CO37"/>
  <c r="Q25"/>
  <c r="CN25"/>
  <c r="R25"/>
  <c r="S22"/>
  <c r="BB22" s="1"/>
  <c r="DY22" s="1"/>
  <c r="Q22"/>
  <c r="CN22"/>
  <c r="R21"/>
  <c r="CO21"/>
  <c r="S21"/>
  <c r="Q21"/>
  <c r="CN21" s="1"/>
  <c r="S17"/>
  <c r="BB17" s="1"/>
  <c r="R17"/>
  <c r="CO17" s="1"/>
  <c r="S13"/>
  <c r="BB13" s="1"/>
  <c r="DY13" s="1"/>
  <c r="Q13"/>
  <c r="CN13" s="1"/>
  <c r="R13"/>
  <c r="CO13" s="1"/>
  <c r="Q11"/>
  <c r="CN11" s="1"/>
  <c r="R11"/>
  <c r="BB11" s="1"/>
  <c r="DY11" s="1"/>
  <c r="T8"/>
  <c r="S8"/>
  <c r="CP8" s="1"/>
  <c r="L14"/>
  <c r="AZ14" s="1"/>
  <c r="DW14" s="1"/>
  <c r="K14"/>
  <c r="CH14" s="1"/>
  <c r="Z14"/>
  <c r="BE14" s="1"/>
  <c r="AA14"/>
  <c r="CX14" s="1"/>
  <c r="Q14"/>
  <c r="BB14" s="1"/>
  <c r="DY14" s="1"/>
  <c r="P14"/>
  <c r="CM14" s="1"/>
  <c r="N62"/>
  <c r="AZ62" s="1"/>
  <c r="DW62" s="1"/>
  <c r="L62"/>
  <c r="CI62" s="1"/>
  <c r="M62"/>
  <c r="CJ62" s="1"/>
  <c r="N52"/>
  <c r="AZ52" s="1"/>
  <c r="DW52" s="1"/>
  <c r="L52"/>
  <c r="M52"/>
  <c r="CJ52" s="1"/>
  <c r="N51"/>
  <c r="AW51" s="1"/>
  <c r="O51"/>
  <c r="AZ51" s="1"/>
  <c r="N46"/>
  <c r="AZ46" s="1"/>
  <c r="DW46" s="1"/>
  <c r="M46"/>
  <c r="CJ46" s="1"/>
  <c r="L46"/>
  <c r="AU46" s="1"/>
  <c r="M45"/>
  <c r="CJ45" s="1"/>
  <c r="N45"/>
  <c r="AZ45" s="1"/>
  <c r="DW45" s="1"/>
  <c r="L45"/>
  <c r="CI45" s="1"/>
  <c r="M43"/>
  <c r="AV43" s="1"/>
  <c r="N43"/>
  <c r="M37"/>
  <c r="N37"/>
  <c r="L37"/>
  <c r="AU37" s="1"/>
  <c r="L25"/>
  <c r="CI25"/>
  <c r="M25"/>
  <c r="AZ25"/>
  <c r="DW25" s="1"/>
  <c r="N22"/>
  <c r="AZ22"/>
  <c r="DW22" s="1"/>
  <c r="L22"/>
  <c r="N21"/>
  <c r="AZ21" s="1"/>
  <c r="DW21" s="1"/>
  <c r="L21"/>
  <c r="M21"/>
  <c r="CJ21" s="1"/>
  <c r="N17"/>
  <c r="AZ17"/>
  <c r="M17"/>
  <c r="M13"/>
  <c r="N13"/>
  <c r="L13"/>
  <c r="AU13" s="1"/>
  <c r="L11"/>
  <c r="CI11"/>
  <c r="M11"/>
  <c r="O8"/>
  <c r="AZ8" s="1"/>
  <c r="N8"/>
  <c r="AE14"/>
  <c r="DB14" s="1"/>
  <c r="AF14"/>
  <c r="BH14" s="1"/>
  <c r="EE14" s="1"/>
  <c r="AV63"/>
  <c r="BN63" s="1"/>
  <c r="AU60"/>
  <c r="AU59"/>
  <c r="BN59" s="1"/>
  <c r="AU48"/>
  <c r="BN48" s="1"/>
  <c r="AV36"/>
  <c r="BN36" s="1"/>
  <c r="AV32"/>
  <c r="BN32" s="1"/>
  <c r="AT28"/>
  <c r="BN28" s="1"/>
  <c r="AU27"/>
  <c r="BN27" s="1"/>
  <c r="AU49"/>
  <c r="BN49" s="1"/>
  <c r="AT31"/>
  <c r="BM31" s="1"/>
  <c r="L44"/>
  <c r="AZ44" s="1"/>
  <c r="DW44" s="1"/>
  <c r="L26"/>
  <c r="AZ26" s="1"/>
  <c r="DW26" s="1"/>
  <c r="K26"/>
  <c r="AY26" s="1"/>
  <c r="K16"/>
  <c r="AY16" s="1"/>
  <c r="L16"/>
  <c r="AZ16" s="1"/>
  <c r="DW16" s="1"/>
  <c r="AE44"/>
  <c r="BG44" s="1"/>
  <c r="AF44"/>
  <c r="DC44" s="1"/>
  <c r="AE26"/>
  <c r="BG26" s="1"/>
  <c r="AF26"/>
  <c r="BH26" s="1"/>
  <c r="EE26" s="1"/>
  <c r="AF16"/>
  <c r="BH16" s="1"/>
  <c r="EE16" s="1"/>
  <c r="AE16"/>
  <c r="BG16" s="1"/>
  <c r="AK44"/>
  <c r="DH44" s="1"/>
  <c r="AJ44"/>
  <c r="BI44" s="1"/>
  <c r="AA44"/>
  <c r="CX44" s="1"/>
  <c r="Z44"/>
  <c r="BE44" s="1"/>
  <c r="Q44"/>
  <c r="BB44" s="1"/>
  <c r="DY44" s="1"/>
  <c r="P44"/>
  <c r="BA44" s="1"/>
  <c r="AJ26"/>
  <c r="BI26" s="1"/>
  <c r="AK26"/>
  <c r="BJ26" s="1"/>
  <c r="EG26" s="1"/>
  <c r="Z26"/>
  <c r="BE26" s="1"/>
  <c r="AA26"/>
  <c r="BF26" s="1"/>
  <c r="EC26" s="1"/>
  <c r="Q26"/>
  <c r="BB26" s="1"/>
  <c r="DY26" s="1"/>
  <c r="P26"/>
  <c r="BA26" s="1"/>
  <c r="AK16"/>
  <c r="BJ16" s="1"/>
  <c r="EG16" s="1"/>
  <c r="AJ16"/>
  <c r="BI16" s="1"/>
  <c r="AA16"/>
  <c r="BF16" s="1"/>
  <c r="EC16" s="1"/>
  <c r="Z16"/>
  <c r="BE16" s="1"/>
  <c r="P16"/>
  <c r="BA16" s="1"/>
  <c r="Q16"/>
  <c r="BB16" s="1"/>
  <c r="DY16" s="1"/>
  <c r="AU38"/>
  <c r="BN38" s="1"/>
  <c r="AU25"/>
  <c r="AU20"/>
  <c r="BN20" s="1"/>
  <c r="AU15"/>
  <c r="BN15" s="1"/>
  <c r="CN16"/>
  <c r="CX26"/>
  <c r="DH26"/>
  <c r="CW44"/>
  <c r="DG44"/>
  <c r="DC16"/>
  <c r="DB26"/>
  <c r="CH16"/>
  <c r="CI26"/>
  <c r="CI44"/>
  <c r="CM16"/>
  <c r="CX16"/>
  <c r="DH16"/>
  <c r="CN26"/>
  <c r="CW26"/>
  <c r="DG26"/>
  <c r="CN44"/>
  <c r="DB16"/>
  <c r="DC26"/>
  <c r="CI16"/>
  <c r="CH26"/>
  <c r="CH44"/>
  <c r="AY44"/>
  <c r="DC14"/>
  <c r="CJ11"/>
  <c r="AZ11"/>
  <c r="DW11" s="1"/>
  <c r="CN14"/>
  <c r="CW14"/>
  <c r="CI14"/>
  <c r="CQ8"/>
  <c r="BB8"/>
  <c r="CP22"/>
  <c r="CP45"/>
  <c r="CP46"/>
  <c r="BB46"/>
  <c r="DY46" s="1"/>
  <c r="CQ51"/>
  <c r="CP62"/>
  <c r="CW16"/>
  <c r="CM26"/>
  <c r="CM44"/>
  <c r="DB44"/>
  <c r="BG14"/>
  <c r="CK13"/>
  <c r="AZ13"/>
  <c r="DW13" s="1"/>
  <c r="CK37"/>
  <c r="AZ37"/>
  <c r="DW37" s="1"/>
  <c r="CK43"/>
  <c r="AZ43"/>
  <c r="CK52"/>
  <c r="BA14"/>
  <c r="BF14"/>
  <c r="EC14" s="1"/>
  <c r="AY14"/>
  <c r="CP13"/>
  <c r="CP17"/>
  <c r="CP21"/>
  <c r="BB21"/>
  <c r="DY21" s="1"/>
  <c r="CO25"/>
  <c r="BB25"/>
  <c r="DY25" s="1"/>
  <c r="CP37"/>
  <c r="CP43"/>
  <c r="BB43"/>
  <c r="CP52"/>
  <c r="BB52"/>
  <c r="DY52" s="1"/>
  <c r="DG16"/>
  <c r="AZ50"/>
  <c r="DW50" s="1"/>
  <c r="AY50"/>
  <c r="AT50"/>
  <c r="BM50" s="1"/>
  <c r="CH50"/>
  <c r="CK8"/>
  <c r="CJ13"/>
  <c r="CK17"/>
  <c r="AU21"/>
  <c r="CI21"/>
  <c r="AU22"/>
  <c r="CI22"/>
  <c r="AV25"/>
  <c r="BN25" s="1"/>
  <c r="CJ25"/>
  <c r="CI37"/>
  <c r="CJ43"/>
  <c r="CI46"/>
  <c r="CK46"/>
  <c r="CK51"/>
  <c r="CI52"/>
  <c r="AW62"/>
  <c r="BN62" s="1"/>
  <c r="CK62"/>
  <c r="AV17"/>
  <c r="CJ17"/>
  <c r="AV21"/>
  <c r="AW22"/>
  <c r="BN22" s="1"/>
  <c r="CK22"/>
  <c r="CL51"/>
  <c r="AU45"/>
  <c r="BN31"/>
  <c r="BM28"/>
  <c r="AW13"/>
  <c r="BN13" s="1"/>
  <c r="AV46"/>
  <c r="AT44"/>
  <c r="BM44" s="1"/>
  <c r="EK55" l="1"/>
  <c r="BF44"/>
  <c r="CQ37" i="6"/>
  <c r="AJ38"/>
  <c r="CQ38" s="1"/>
  <c r="L16" i="13" s="1"/>
  <c r="CP37" i="6"/>
  <c r="AI38"/>
  <c r="CP38" s="1"/>
  <c r="K16" i="13" s="1"/>
  <c r="CR37" i="6"/>
  <c r="AK38"/>
  <c r="CR38" s="1"/>
  <c r="M16" i="13" s="1"/>
  <c r="CS37" i="6"/>
  <c r="AL38"/>
  <c r="CS38" s="1"/>
  <c r="N16" i="13" s="1"/>
  <c r="CT37" i="6"/>
  <c r="AM38"/>
  <c r="CT38" s="1"/>
  <c r="O16" i="13" s="1"/>
  <c r="AN38" i="6"/>
  <c r="CU38" s="1"/>
  <c r="P16" i="13" s="1"/>
  <c r="CU37" i="6"/>
  <c r="AO38"/>
  <c r="CV38" s="1"/>
  <c r="Q16" i="13" s="1"/>
  <c r="CV37" i="6"/>
  <c r="AP38"/>
  <c r="CW38" s="1"/>
  <c r="R16" i="13" s="1"/>
  <c r="CW37" i="6"/>
  <c r="AQ38"/>
  <c r="CX38" s="1"/>
  <c r="S16" i="13" s="1"/>
  <c r="CX37" i="6"/>
  <c r="AR38"/>
  <c r="CY38" s="1"/>
  <c r="T16" i="13" s="1"/>
  <c r="CY37" i="6"/>
  <c r="AS38"/>
  <c r="CZ38" s="1"/>
  <c r="U16" i="13" s="1"/>
  <c r="CZ37" i="6"/>
  <c r="AT38"/>
  <c r="DA38" s="1"/>
  <c r="V16" i="13" s="1"/>
  <c r="DA37" i="6"/>
  <c r="AU38"/>
  <c r="DB38" s="1"/>
  <c r="W16" i="13" s="1"/>
  <c r="DB37" i="6"/>
  <c r="EK33" i="1"/>
  <c r="EK41"/>
  <c r="BA64" i="7"/>
  <c r="DH64" s="1"/>
  <c r="BA63"/>
  <c r="DY60" i="1"/>
  <c r="BP60"/>
  <c r="EM60" s="1"/>
  <c r="DW60"/>
  <c r="BO60"/>
  <c r="EL60" s="1"/>
  <c r="BC64" i="7"/>
  <c r="DJ64" s="1"/>
  <c r="BB64"/>
  <c r="DY43" i="1"/>
  <c r="BP43"/>
  <c r="DW43"/>
  <c r="BO43"/>
  <c r="DY8"/>
  <c r="BP8"/>
  <c r="EC44"/>
  <c r="BR44"/>
  <c r="DW8"/>
  <c r="BO8"/>
  <c r="DW17"/>
  <c r="BO17"/>
  <c r="DW51"/>
  <c r="BO51"/>
  <c r="DY17"/>
  <c r="BP17"/>
  <c r="DY51"/>
  <c r="BP51"/>
  <c r="EE17"/>
  <c r="BS17"/>
  <c r="DW63"/>
  <c r="BO63"/>
  <c r="EC17"/>
  <c r="BR17"/>
  <c r="EG17"/>
  <c r="BT17"/>
  <c r="DW32"/>
  <c r="BO32"/>
  <c r="DW36"/>
  <c r="BO36"/>
  <c r="EE43"/>
  <c r="BS43"/>
  <c r="EG43"/>
  <c r="BT43"/>
  <c r="EC43"/>
  <c r="BR43"/>
  <c r="DY36"/>
  <c r="BP36"/>
  <c r="DY32"/>
  <c r="BP32"/>
  <c r="BT11"/>
  <c r="V160" i="11"/>
  <c r="V159"/>
  <c r="W159" s="1"/>
  <c r="EK19" i="1"/>
  <c r="EK30"/>
  <c r="EK39"/>
  <c r="EK53"/>
  <c r="AV45"/>
  <c r="EK37"/>
  <c r="AV13"/>
  <c r="EK22"/>
  <c r="AV37"/>
  <c r="EK27"/>
  <c r="EK29"/>
  <c r="EK35"/>
  <c r="EK47"/>
  <c r="EK56"/>
  <c r="AU11"/>
  <c r="AV62"/>
  <c r="EK45"/>
  <c r="EK16"/>
  <c r="AX8"/>
  <c r="BN8" s="1"/>
  <c r="AW46"/>
  <c r="BN46" s="1"/>
  <c r="CJ37"/>
  <c r="CI13"/>
  <c r="CO11"/>
  <c r="CK21"/>
  <c r="AV52"/>
  <c r="AW8"/>
  <c r="AW43"/>
  <c r="BN43" s="1"/>
  <c r="DE37"/>
  <c r="CZ43"/>
  <c r="DE45"/>
  <c r="DJ46"/>
  <c r="EK32"/>
  <c r="AZ49"/>
  <c r="DW49" s="1"/>
  <c r="BJ51"/>
  <c r="EG51" s="1"/>
  <c r="EK51" s="1"/>
  <c r="AZ59"/>
  <c r="DW59" s="1"/>
  <c r="BF62"/>
  <c r="EC62" s="1"/>
  <c r="EK62" s="1"/>
  <c r="BB63"/>
  <c r="BA11"/>
  <c r="BM55"/>
  <c r="BM9"/>
  <c r="BN35"/>
  <c r="EK58"/>
  <c r="EK9"/>
  <c r="EK18"/>
  <c r="EK23"/>
  <c r="BC65"/>
  <c r="DZ65" s="1"/>
  <c r="O15" i="13" s="1"/>
  <c r="DZ64" i="1"/>
  <c r="V97" i="3"/>
  <c r="W97" s="1"/>
  <c r="V26"/>
  <c r="W26" s="1"/>
  <c r="V59"/>
  <c r="W59" s="1"/>
  <c r="V37"/>
  <c r="W37" s="1"/>
  <c r="V15"/>
  <c r="W15" s="1"/>
  <c r="V55"/>
  <c r="W55" s="1"/>
  <c r="V75"/>
  <c r="W75" s="1"/>
  <c r="V119"/>
  <c r="W119" s="1"/>
  <c r="V86"/>
  <c r="W86" s="1"/>
  <c r="V146"/>
  <c r="W146" s="1"/>
  <c r="V115"/>
  <c r="W115" s="1"/>
  <c r="V48"/>
  <c r="W48" s="1"/>
  <c r="V175"/>
  <c r="W175" s="1"/>
  <c r="DJ62" i="7"/>
  <c r="DI62"/>
  <c r="DI64"/>
  <c r="DH62"/>
  <c r="DF62"/>
  <c r="AF38" i="6"/>
  <c r="AG38"/>
  <c r="AH38"/>
  <c r="DV50" i="1"/>
  <c r="EL50"/>
  <c r="EF16"/>
  <c r="EQ16"/>
  <c r="DV14"/>
  <c r="EL14"/>
  <c r="DX14"/>
  <c r="EM14"/>
  <c r="ED14"/>
  <c r="EP14"/>
  <c r="DX44"/>
  <c r="EM44"/>
  <c r="DX26"/>
  <c r="EM26"/>
  <c r="EB16"/>
  <c r="EO16"/>
  <c r="DV44"/>
  <c r="EL44"/>
  <c r="DV26"/>
  <c r="EL26"/>
  <c r="ED16"/>
  <c r="EP16"/>
  <c r="EF44"/>
  <c r="EB44"/>
  <c r="EO44"/>
  <c r="DX16"/>
  <c r="EM16"/>
  <c r="EB26"/>
  <c r="EO26"/>
  <c r="EF26"/>
  <c r="EQ26"/>
  <c r="ED26"/>
  <c r="EP26"/>
  <c r="ED44"/>
  <c r="DV16"/>
  <c r="EL16"/>
  <c r="EB14"/>
  <c r="EO14"/>
  <c r="EF12"/>
  <c r="EQ12"/>
  <c r="DX31"/>
  <c r="EM31"/>
  <c r="EB31"/>
  <c r="EO31"/>
  <c r="EF31"/>
  <c r="EQ31"/>
  <c r="DX50"/>
  <c r="EM50"/>
  <c r="EF50"/>
  <c r="DZ12"/>
  <c r="EN12"/>
  <c r="DZ31"/>
  <c r="EN31"/>
  <c r="DZ50"/>
  <c r="EN50"/>
  <c r="ED50"/>
  <c r="EP50"/>
  <c r="DV31"/>
  <c r="EL31"/>
  <c r="DV28"/>
  <c r="EL28"/>
  <c r="DV12"/>
  <c r="EL12"/>
  <c r="EB50"/>
  <c r="EO50"/>
  <c r="ED11"/>
  <c r="EF11"/>
  <c r="EQ11"/>
  <c r="DX58"/>
  <c r="EM58"/>
  <c r="EH58"/>
  <c r="ER58"/>
  <c r="DV58"/>
  <c r="EL58"/>
  <c r="DZ58"/>
  <c r="EN58"/>
  <c r="ED58"/>
  <c r="EP58"/>
  <c r="EF58"/>
  <c r="EQ58"/>
  <c r="EB58"/>
  <c r="EO58"/>
  <c r="EH50"/>
  <c r="ER50"/>
  <c r="EH31"/>
  <c r="EH26"/>
  <c r="ER26"/>
  <c r="EH16"/>
  <c r="ER16"/>
  <c r="EH44"/>
  <c r="ER44"/>
  <c r="EF14"/>
  <c r="EQ14"/>
  <c r="EF28"/>
  <c r="EQ28"/>
  <c r="EB57"/>
  <c r="EO57"/>
  <c r="DX28"/>
  <c r="EM28"/>
  <c r="EB28"/>
  <c r="EO28"/>
  <c r="ED28"/>
  <c r="EP28"/>
  <c r="ED57"/>
  <c r="EP57"/>
  <c r="DV7"/>
  <c r="EL7"/>
  <c r="DX7"/>
  <c r="EM7"/>
  <c r="DZ7"/>
  <c r="EN7"/>
  <c r="EB7"/>
  <c r="EO7"/>
  <c r="ED7"/>
  <c r="EP7"/>
  <c r="EF7"/>
  <c r="EF63"/>
  <c r="EQ63"/>
  <c r="ED63"/>
  <c r="EP63"/>
  <c r="EB63"/>
  <c r="EO63"/>
  <c r="DZ63"/>
  <c r="EN63"/>
  <c r="DX63"/>
  <c r="DV63"/>
  <c r="EL63"/>
  <c r="EF62"/>
  <c r="EQ62"/>
  <c r="ED62"/>
  <c r="EP62"/>
  <c r="EB62"/>
  <c r="DZ62"/>
  <c r="EN62"/>
  <c r="DX62"/>
  <c r="EM62"/>
  <c r="DV62"/>
  <c r="EL62"/>
  <c r="EF61"/>
  <c r="EQ61"/>
  <c r="ED61"/>
  <c r="EP61"/>
  <c r="EB61"/>
  <c r="EO61"/>
  <c r="DZ61"/>
  <c r="EN61"/>
  <c r="DX61"/>
  <c r="EM61"/>
  <c r="DV61"/>
  <c r="EL61"/>
  <c r="EF60"/>
  <c r="EQ60"/>
  <c r="ED60"/>
  <c r="EP60"/>
  <c r="EB60"/>
  <c r="EO60"/>
  <c r="DZ60"/>
  <c r="EN60"/>
  <c r="DX60"/>
  <c r="DV60"/>
  <c r="EF59"/>
  <c r="EQ59"/>
  <c r="ED59"/>
  <c r="EP59"/>
  <c r="EB59"/>
  <c r="EO59"/>
  <c r="DZ59"/>
  <c r="EN59"/>
  <c r="DX59"/>
  <c r="EM59"/>
  <c r="DV59"/>
  <c r="EL59"/>
  <c r="EF57"/>
  <c r="EQ57"/>
  <c r="DZ57"/>
  <c r="EN57"/>
  <c r="DX57"/>
  <c r="EM57"/>
  <c r="DV57"/>
  <c r="EL57"/>
  <c r="EF56"/>
  <c r="EQ56"/>
  <c r="ED56"/>
  <c r="EP56"/>
  <c r="EB56"/>
  <c r="EO56"/>
  <c r="DZ56"/>
  <c r="EN56"/>
  <c r="DX56"/>
  <c r="EM56"/>
  <c r="DV56"/>
  <c r="EL56"/>
  <c r="EF55"/>
  <c r="EQ55"/>
  <c r="ED55"/>
  <c r="EP55"/>
  <c r="EB55"/>
  <c r="EO55"/>
  <c r="DZ55"/>
  <c r="EN55"/>
  <c r="DX55"/>
  <c r="EM55"/>
  <c r="DV55"/>
  <c r="EL55"/>
  <c r="EF54"/>
  <c r="EQ54"/>
  <c r="ED54"/>
  <c r="EP54"/>
  <c r="EB54"/>
  <c r="EO54"/>
  <c r="DZ54"/>
  <c r="EN54"/>
  <c r="DX54"/>
  <c r="EM54"/>
  <c r="DV54"/>
  <c r="EL54"/>
  <c r="EF53"/>
  <c r="EQ53"/>
  <c r="ED53"/>
  <c r="EP53"/>
  <c r="EB53"/>
  <c r="EO53"/>
  <c r="DZ53"/>
  <c r="EN53"/>
  <c r="DX53"/>
  <c r="EM53"/>
  <c r="DV53"/>
  <c r="EL53"/>
  <c r="EF52"/>
  <c r="EQ52"/>
  <c r="ED52"/>
  <c r="EP52"/>
  <c r="EB52"/>
  <c r="EO52"/>
  <c r="DZ52"/>
  <c r="EN52"/>
  <c r="DX52"/>
  <c r="EM52"/>
  <c r="DV52"/>
  <c r="EL52"/>
  <c r="EF51"/>
  <c r="ED51"/>
  <c r="EP51"/>
  <c r="EB51"/>
  <c r="EO51"/>
  <c r="DZ51"/>
  <c r="EN51"/>
  <c r="DX51"/>
  <c r="EM51"/>
  <c r="DV51"/>
  <c r="EL51"/>
  <c r="EF49"/>
  <c r="EQ49"/>
  <c r="ED49"/>
  <c r="EP49"/>
  <c r="EB49"/>
  <c r="EO49"/>
  <c r="DZ49"/>
  <c r="EN49"/>
  <c r="DX49"/>
  <c r="EM49"/>
  <c r="EK43"/>
  <c r="EK13"/>
  <c r="EK26"/>
  <c r="EK8"/>
  <c r="EK21"/>
  <c r="EK25"/>
  <c r="EK46"/>
  <c r="EK52"/>
  <c r="EK14"/>
  <c r="EK15"/>
  <c r="EK48"/>
  <c r="EK49"/>
  <c r="EK59"/>
  <c r="EK60"/>
  <c r="EK38"/>
  <c r="EK20"/>
  <c r="DV49"/>
  <c r="EL49"/>
  <c r="EF48"/>
  <c r="EQ48"/>
  <c r="ED48"/>
  <c r="EP48"/>
  <c r="EB48"/>
  <c r="EO48"/>
  <c r="DZ48"/>
  <c r="EN48"/>
  <c r="DX48"/>
  <c r="EM48"/>
  <c r="DV48"/>
  <c r="EL48"/>
  <c r="EF47"/>
  <c r="EQ47"/>
  <c r="ED47"/>
  <c r="EP47"/>
  <c r="EB47"/>
  <c r="EO47"/>
  <c r="DZ47"/>
  <c r="EN47"/>
  <c r="DX47"/>
  <c r="EM47"/>
  <c r="DV47"/>
  <c r="EL47"/>
  <c r="EF46"/>
  <c r="EQ46"/>
  <c r="ED46"/>
  <c r="EP46"/>
  <c r="EB46"/>
  <c r="EO46"/>
  <c r="DZ46"/>
  <c r="EN46"/>
  <c r="DX46"/>
  <c r="EM46"/>
  <c r="DV46"/>
  <c r="EL46"/>
  <c r="EF45"/>
  <c r="EQ45"/>
  <c r="ED45"/>
  <c r="EP45"/>
  <c r="EB45"/>
  <c r="EO45"/>
  <c r="DZ45"/>
  <c r="EN45"/>
  <c r="DX45"/>
  <c r="EM45"/>
  <c r="DV45"/>
  <c r="EL45"/>
  <c r="DZ44"/>
  <c r="EN44"/>
  <c r="EF43"/>
  <c r="EQ43"/>
  <c r="ED43"/>
  <c r="EP43"/>
  <c r="EB43"/>
  <c r="EO43"/>
  <c r="DZ43"/>
  <c r="EN43"/>
  <c r="DX43"/>
  <c r="EM43"/>
  <c r="DV43"/>
  <c r="EL43"/>
  <c r="EF42"/>
  <c r="EQ42"/>
  <c r="ED42"/>
  <c r="EP42"/>
  <c r="EB42"/>
  <c r="EO42"/>
  <c r="DZ42"/>
  <c r="EN42"/>
  <c r="DX42"/>
  <c r="EM42"/>
  <c r="DV42"/>
  <c r="EL42"/>
  <c r="EF41"/>
  <c r="EQ41"/>
  <c r="ED41"/>
  <c r="EP41"/>
  <c r="EB41"/>
  <c r="EO41"/>
  <c r="DZ41"/>
  <c r="EN41"/>
  <c r="DX41"/>
  <c r="EM41"/>
  <c r="DV41"/>
  <c r="EL41"/>
  <c r="EF40"/>
  <c r="EQ40"/>
  <c r="ED40"/>
  <c r="EP40"/>
  <c r="EB40"/>
  <c r="EO40"/>
  <c r="DZ40"/>
  <c r="EN40"/>
  <c r="DX40"/>
  <c r="EM40"/>
  <c r="DV40"/>
  <c r="EL40"/>
  <c r="EF39"/>
  <c r="EQ39"/>
  <c r="ED39"/>
  <c r="EP39"/>
  <c r="EB39"/>
  <c r="EO39"/>
  <c r="DZ39"/>
  <c r="EN39"/>
  <c r="DX39"/>
  <c r="EM39"/>
  <c r="DV39"/>
  <c r="EL39"/>
  <c r="EF38"/>
  <c r="EQ38"/>
  <c r="ED38"/>
  <c r="EP38"/>
  <c r="EB38"/>
  <c r="EO38"/>
  <c r="DZ38"/>
  <c r="EN38"/>
  <c r="DX38"/>
  <c r="EM38"/>
  <c r="DV38"/>
  <c r="EL38"/>
  <c r="EF37"/>
  <c r="EQ37"/>
  <c r="ED37"/>
  <c r="EP37"/>
  <c r="EB37"/>
  <c r="EO37"/>
  <c r="DZ37"/>
  <c r="EN37"/>
  <c r="DX37"/>
  <c r="EM37"/>
  <c r="DV37"/>
  <c r="EL37"/>
  <c r="EF36"/>
  <c r="EQ36"/>
  <c r="ED36"/>
  <c r="EP36"/>
  <c r="EB36"/>
  <c r="EO36"/>
  <c r="DZ36"/>
  <c r="EN36"/>
  <c r="DX36"/>
  <c r="EM36"/>
  <c r="DV36"/>
  <c r="EL36"/>
  <c r="EF35"/>
  <c r="EQ35"/>
  <c r="ED35"/>
  <c r="EP35"/>
  <c r="EB35"/>
  <c r="EO35"/>
  <c r="DZ35"/>
  <c r="EN35"/>
  <c r="DX35"/>
  <c r="EM35"/>
  <c r="DV35"/>
  <c r="EL35"/>
  <c r="EF34"/>
  <c r="EQ34"/>
  <c r="ED34"/>
  <c r="EP34"/>
  <c r="EB34"/>
  <c r="EO34"/>
  <c r="DZ34"/>
  <c r="EN34"/>
  <c r="DX34"/>
  <c r="EM34"/>
  <c r="DV34"/>
  <c r="EL34"/>
  <c r="EF33"/>
  <c r="EQ33"/>
  <c r="ED33"/>
  <c r="EP33"/>
  <c r="EB33"/>
  <c r="EO33"/>
  <c r="DZ33"/>
  <c r="EN33"/>
  <c r="DX33"/>
  <c r="EM33"/>
  <c r="DV33"/>
  <c r="EL33"/>
  <c r="EF32"/>
  <c r="EQ32"/>
  <c r="ED32"/>
  <c r="EP32"/>
  <c r="EB32"/>
  <c r="EO32"/>
  <c r="DZ32"/>
  <c r="EN32"/>
  <c r="DX32"/>
  <c r="EM32"/>
  <c r="DV32"/>
  <c r="EL32"/>
  <c r="EF30"/>
  <c r="EQ30"/>
  <c r="ED30"/>
  <c r="EP30"/>
  <c r="EB30"/>
  <c r="EO30"/>
  <c r="DZ30"/>
  <c r="EN30"/>
  <c r="DX30"/>
  <c r="EM30"/>
  <c r="DV30"/>
  <c r="EL30"/>
  <c r="EF29"/>
  <c r="EQ29"/>
  <c r="ED29"/>
  <c r="EP29"/>
  <c r="EB29"/>
  <c r="EO29"/>
  <c r="DZ29"/>
  <c r="EN29"/>
  <c r="DX29"/>
  <c r="EM29"/>
  <c r="DV29"/>
  <c r="EL29"/>
  <c r="DZ28"/>
  <c r="EN28"/>
  <c r="EF27"/>
  <c r="EQ27"/>
  <c r="ED27"/>
  <c r="EP27"/>
  <c r="EB27"/>
  <c r="EO27"/>
  <c r="DZ27"/>
  <c r="EN27"/>
  <c r="DX27"/>
  <c r="EM27"/>
  <c r="DV27"/>
  <c r="EL27"/>
  <c r="DZ26"/>
  <c r="EN26"/>
  <c r="EF25"/>
  <c r="EQ25"/>
  <c r="ED25"/>
  <c r="EP25"/>
  <c r="EB25"/>
  <c r="EO25"/>
  <c r="DZ25"/>
  <c r="EN25"/>
  <c r="DX25"/>
  <c r="EM25"/>
  <c r="DV25"/>
  <c r="EL25"/>
  <c r="EF24"/>
  <c r="EQ24"/>
  <c r="ED24"/>
  <c r="EP24"/>
  <c r="EB24"/>
  <c r="EO24"/>
  <c r="DZ24"/>
  <c r="EN24"/>
  <c r="DX24"/>
  <c r="EM24"/>
  <c r="DV24"/>
  <c r="EL24"/>
  <c r="EF23"/>
  <c r="EQ23"/>
  <c r="ED23"/>
  <c r="EP23"/>
  <c r="EB23"/>
  <c r="EO23"/>
  <c r="DZ23"/>
  <c r="EN23"/>
  <c r="DX23"/>
  <c r="EM23"/>
  <c r="DV23"/>
  <c r="EL23"/>
  <c r="EF22"/>
  <c r="EQ22"/>
  <c r="ED22"/>
  <c r="EP22"/>
  <c r="EB22"/>
  <c r="EO22"/>
  <c r="DZ22"/>
  <c r="EN22"/>
  <c r="DX22"/>
  <c r="EM22"/>
  <c r="DV22"/>
  <c r="EL22"/>
  <c r="EF21"/>
  <c r="EQ21"/>
  <c r="ED21"/>
  <c r="EP21"/>
  <c r="EB21"/>
  <c r="EO21"/>
  <c r="DZ21"/>
  <c r="EN21"/>
  <c r="DX21"/>
  <c r="EM21"/>
  <c r="DV21"/>
  <c r="EL21"/>
  <c r="EF20"/>
  <c r="EQ20"/>
  <c r="ED20"/>
  <c r="EP20"/>
  <c r="EB20"/>
  <c r="EO20"/>
  <c r="DZ20"/>
  <c r="EN20"/>
  <c r="DX20"/>
  <c r="EM20"/>
  <c r="DV20"/>
  <c r="EL20"/>
  <c r="EF19"/>
  <c r="EQ19"/>
  <c r="ED19"/>
  <c r="EP19"/>
  <c r="EB19"/>
  <c r="EO19"/>
  <c r="DZ19"/>
  <c r="EN19"/>
  <c r="DX19"/>
  <c r="EM19"/>
  <c r="DV19"/>
  <c r="EL19"/>
  <c r="EF18"/>
  <c r="EQ18"/>
  <c r="ED18"/>
  <c r="EP18"/>
  <c r="EB18"/>
  <c r="EO18"/>
  <c r="DZ18"/>
  <c r="EN18"/>
  <c r="DX18"/>
  <c r="EM18"/>
  <c r="DV18"/>
  <c r="EL18"/>
  <c r="EF17"/>
  <c r="EQ17"/>
  <c r="ED17"/>
  <c r="EP17"/>
  <c r="EB17"/>
  <c r="EO17"/>
  <c r="DZ17"/>
  <c r="EN17"/>
  <c r="DX17"/>
  <c r="EM17"/>
  <c r="DV17"/>
  <c r="EL17"/>
  <c r="DZ16"/>
  <c r="EN16"/>
  <c r="EF15"/>
  <c r="EQ15"/>
  <c r="ED15"/>
  <c r="EP15"/>
  <c r="EB15"/>
  <c r="EO15"/>
  <c r="DZ15"/>
  <c r="EN15"/>
  <c r="DX15"/>
  <c r="EM15"/>
  <c r="DV15"/>
  <c r="EL15"/>
  <c r="DZ14"/>
  <c r="EN14"/>
  <c r="EF13"/>
  <c r="EQ13"/>
  <c r="ED13"/>
  <c r="EP13"/>
  <c r="EB13"/>
  <c r="EO13"/>
  <c r="DZ13"/>
  <c r="EN13"/>
  <c r="DX13"/>
  <c r="EM13"/>
  <c r="DV13"/>
  <c r="EL13"/>
  <c r="DZ11"/>
  <c r="EN11"/>
  <c r="EF10"/>
  <c r="EQ10"/>
  <c r="ED10"/>
  <c r="EP10"/>
  <c r="EB10"/>
  <c r="EO10"/>
  <c r="DZ10"/>
  <c r="EN10"/>
  <c r="DX10"/>
  <c r="EM10"/>
  <c r="DV10"/>
  <c r="EL10"/>
  <c r="EF9"/>
  <c r="EQ9"/>
  <c r="ED9"/>
  <c r="EP9"/>
  <c r="EB9"/>
  <c r="EO9"/>
  <c r="DZ9"/>
  <c r="EN9"/>
  <c r="DX9"/>
  <c r="EM9"/>
  <c r="DV9"/>
  <c r="EL9"/>
  <c r="EF8"/>
  <c r="EQ8"/>
  <c r="ED8"/>
  <c r="EP8"/>
  <c r="EB8"/>
  <c r="EO8"/>
  <c r="DZ8"/>
  <c r="EN8"/>
  <c r="DX8"/>
  <c r="EM8"/>
  <c r="DV8"/>
  <c r="EL8"/>
  <c r="EH7"/>
  <c r="ER7"/>
  <c r="EH63"/>
  <c r="ER63"/>
  <c r="EH62"/>
  <c r="ER62"/>
  <c r="EH61"/>
  <c r="ER61"/>
  <c r="EH60"/>
  <c r="ER60"/>
  <c r="EH59"/>
  <c r="ER59"/>
  <c r="EH57"/>
  <c r="ER57"/>
  <c r="EH56"/>
  <c r="ER56"/>
  <c r="EH55"/>
  <c r="ER55"/>
  <c r="EH54"/>
  <c r="ER54"/>
  <c r="EH53"/>
  <c r="ER53"/>
  <c r="EH52"/>
  <c r="ER52"/>
  <c r="EH51"/>
  <c r="ER51"/>
  <c r="EH49"/>
  <c r="ER49"/>
  <c r="EH48"/>
  <c r="ER48"/>
  <c r="EH47"/>
  <c r="ER47"/>
  <c r="EH46"/>
  <c r="ER46"/>
  <c r="EH45"/>
  <c r="ER45"/>
  <c r="EH43"/>
  <c r="ER43"/>
  <c r="EH42"/>
  <c r="ER42"/>
  <c r="EH41"/>
  <c r="ER41"/>
  <c r="EH40"/>
  <c r="ER40"/>
  <c r="EH39"/>
  <c r="ER39"/>
  <c r="EH38"/>
  <c r="ER38"/>
  <c r="EH37"/>
  <c r="ER37"/>
  <c r="EH36"/>
  <c r="ER36"/>
  <c r="EH35"/>
  <c r="ER35"/>
  <c r="EH34"/>
  <c r="ER34"/>
  <c r="EH33"/>
  <c r="ER33"/>
  <c r="EH32"/>
  <c r="ER32"/>
  <c r="EH30"/>
  <c r="ER30"/>
  <c r="EH29"/>
  <c r="ER29"/>
  <c r="EH28"/>
  <c r="ER28"/>
  <c r="EH27"/>
  <c r="ER27"/>
  <c r="EH25"/>
  <c r="ER25"/>
  <c r="EH24"/>
  <c r="ER24"/>
  <c r="EH23"/>
  <c r="ER23"/>
  <c r="EH22"/>
  <c r="ER22"/>
  <c r="EH21"/>
  <c r="ER21"/>
  <c r="EH20"/>
  <c r="ER20"/>
  <c r="EH19"/>
  <c r="ER19"/>
  <c r="EH18"/>
  <c r="ER18"/>
  <c r="EH17"/>
  <c r="ER17"/>
  <c r="EH15"/>
  <c r="ER15"/>
  <c r="EH14"/>
  <c r="ER14"/>
  <c r="EH13"/>
  <c r="ER13"/>
  <c r="EH11"/>
  <c r="ER11"/>
  <c r="EH10"/>
  <c r="ER10"/>
  <c r="EH9"/>
  <c r="ER9"/>
  <c r="EH8"/>
  <c r="ER8"/>
  <c r="EI7"/>
  <c r="EK7" s="1"/>
  <c r="EK57"/>
  <c r="BE62" i="7"/>
  <c r="BE63" s="1"/>
  <c r="BF7"/>
  <c r="BD64" i="1"/>
  <c r="AI64" i="7"/>
  <c r="AZ64" i="1"/>
  <c r="CV63" i="7"/>
  <c r="CP64"/>
  <c r="K14" i="13" s="1"/>
  <c r="AM63" i="7"/>
  <c r="BI64" i="1"/>
  <c r="BQ7" i="9"/>
  <c r="BQ18"/>
  <c r="BQ20"/>
  <c r="BQ22"/>
  <c r="BQ24"/>
  <c r="BQ26"/>
  <c r="BQ28"/>
  <c r="BQ30"/>
  <c r="BQ32"/>
  <c r="BQ34"/>
  <c r="BQ36"/>
  <c r="BQ8"/>
  <c r="BQ10"/>
  <c r="BQ12"/>
  <c r="BQ14"/>
  <c r="BQ16"/>
  <c r="BQ17"/>
  <c r="BQ19"/>
  <c r="BQ21"/>
  <c r="BQ23"/>
  <c r="BQ25"/>
  <c r="BQ27"/>
  <c r="BQ29"/>
  <c r="BQ31"/>
  <c r="BQ33"/>
  <c r="BQ35"/>
  <c r="BQ37"/>
  <c r="BQ9"/>
  <c r="BQ11"/>
  <c r="BQ13"/>
  <c r="BQ15"/>
  <c r="BZ16"/>
  <c r="BZ26"/>
  <c r="CB26"/>
  <c r="DF26"/>
  <c r="BZ27"/>
  <c r="CB27"/>
  <c r="DF27"/>
  <c r="BZ28"/>
  <c r="CB28"/>
  <c r="DF28"/>
  <c r="BZ29"/>
  <c r="CB29"/>
  <c r="DF29"/>
  <c r="BZ30"/>
  <c r="CB30"/>
  <c r="DF30"/>
  <c r="BZ31"/>
  <c r="CB31"/>
  <c r="DF31"/>
  <c r="BZ32"/>
  <c r="CB32"/>
  <c r="CA26"/>
  <c r="CC26"/>
  <c r="DG26"/>
  <c r="CA27"/>
  <c r="CC27"/>
  <c r="DG27"/>
  <c r="CA28"/>
  <c r="CC28"/>
  <c r="DG28"/>
  <c r="CA29"/>
  <c r="CC29"/>
  <c r="DG29"/>
  <c r="CA30"/>
  <c r="CC30"/>
  <c r="DG30"/>
  <c r="CA31"/>
  <c r="CC31"/>
  <c r="DG31"/>
  <c r="CA32"/>
  <c r="CC32"/>
  <c r="DF32"/>
  <c r="BZ33"/>
  <c r="CB33"/>
  <c r="DF33"/>
  <c r="BZ34"/>
  <c r="CB34"/>
  <c r="DF34"/>
  <c r="BZ35"/>
  <c r="CB35"/>
  <c r="DF35"/>
  <c r="BZ36"/>
  <c r="CB36"/>
  <c r="DF36"/>
  <c r="BZ37"/>
  <c r="CB37"/>
  <c r="DF37"/>
  <c r="DG32"/>
  <c r="CA33"/>
  <c r="CC33"/>
  <c r="DG33"/>
  <c r="CA34"/>
  <c r="CC34"/>
  <c r="DG34"/>
  <c r="CA35"/>
  <c r="CC35"/>
  <c r="DG35"/>
  <c r="CA36"/>
  <c r="CC36"/>
  <c r="DG36"/>
  <c r="CA37"/>
  <c r="CC37"/>
  <c r="DG37"/>
  <c r="BZ8"/>
  <c r="CB8"/>
  <c r="BZ9"/>
  <c r="CB9"/>
  <c r="BZ10"/>
  <c r="CB10"/>
  <c r="BZ11"/>
  <c r="CB11"/>
  <c r="BZ12"/>
  <c r="CB12"/>
  <c r="BZ13"/>
  <c r="CB13"/>
  <c r="BZ14"/>
  <c r="CB14"/>
  <c r="BZ15"/>
  <c r="CB15"/>
  <c r="CA16"/>
  <c r="CC16"/>
  <c r="CA17"/>
  <c r="CC17"/>
  <c r="CA18"/>
  <c r="CC18"/>
  <c r="CA19"/>
  <c r="CC19"/>
  <c r="CA20"/>
  <c r="CC20"/>
  <c r="CA21"/>
  <c r="CC21"/>
  <c r="CA22"/>
  <c r="CC22"/>
  <c r="CA23"/>
  <c r="CC23"/>
  <c r="CA24"/>
  <c r="CC24"/>
  <c r="CA25"/>
  <c r="CC25"/>
  <c r="CB7"/>
  <c r="BZ7"/>
  <c r="CA8"/>
  <c r="CC8"/>
  <c r="CA9"/>
  <c r="CC9"/>
  <c r="CA10"/>
  <c r="CC10"/>
  <c r="CA11"/>
  <c r="CC11"/>
  <c r="CA12"/>
  <c r="CC12"/>
  <c r="CA13"/>
  <c r="CC13"/>
  <c r="CA14"/>
  <c r="CC14"/>
  <c r="CA15"/>
  <c r="CC15"/>
  <c r="CB16"/>
  <c r="BZ17"/>
  <c r="CB17"/>
  <c r="BZ18"/>
  <c r="CB18"/>
  <c r="BZ19"/>
  <c r="CB19"/>
  <c r="BZ20"/>
  <c r="CB20"/>
  <c r="BZ21"/>
  <c r="CB21"/>
  <c r="BZ22"/>
  <c r="CB22"/>
  <c r="BZ23"/>
  <c r="CB23"/>
  <c r="BZ24"/>
  <c r="CB24"/>
  <c r="BZ25"/>
  <c r="CB25"/>
  <c r="CA7"/>
  <c r="CC7"/>
  <c r="DF16"/>
  <c r="DG14"/>
  <c r="DF12"/>
  <c r="DG12"/>
  <c r="BI24" i="6"/>
  <c r="BI26"/>
  <c r="BI28"/>
  <c r="BI30"/>
  <c r="BI32"/>
  <c r="BI34"/>
  <c r="BI36"/>
  <c r="BI8"/>
  <c r="BI10"/>
  <c r="BI12"/>
  <c r="BI14"/>
  <c r="BI16"/>
  <c r="BI23"/>
  <c r="BI25"/>
  <c r="BI27"/>
  <c r="BI29"/>
  <c r="BI31"/>
  <c r="BI33"/>
  <c r="BI22"/>
  <c r="BI9"/>
  <c r="BI11"/>
  <c r="BI13"/>
  <c r="BI15"/>
  <c r="BI17"/>
  <c r="BI18"/>
  <c r="BI7"/>
  <c r="CI40" i="1"/>
  <c r="BS7" i="6"/>
  <c r="BI8" i="7"/>
  <c r="BI10"/>
  <c r="BI12"/>
  <c r="BI14"/>
  <c r="BI16"/>
  <c r="BI18"/>
  <c r="BI20"/>
  <c r="BI22"/>
  <c r="BI24"/>
  <c r="BI26"/>
  <c r="BI28"/>
  <c r="BI30"/>
  <c r="BI32"/>
  <c r="BI34"/>
  <c r="BI36"/>
  <c r="BI38"/>
  <c r="BI40"/>
  <c r="BI42"/>
  <c r="BI44"/>
  <c r="BI46"/>
  <c r="BI48"/>
  <c r="BI50"/>
  <c r="BI52"/>
  <c r="BI54"/>
  <c r="BI56"/>
  <c r="BI9"/>
  <c r="BI11"/>
  <c r="BI13"/>
  <c r="BI15"/>
  <c r="BI17"/>
  <c r="BI19"/>
  <c r="BI21"/>
  <c r="BI23"/>
  <c r="BI25"/>
  <c r="BI27"/>
  <c r="BI29"/>
  <c r="BI31"/>
  <c r="BI33"/>
  <c r="BI35"/>
  <c r="BI37"/>
  <c r="BI39"/>
  <c r="BI41"/>
  <c r="BI43"/>
  <c r="BI45"/>
  <c r="BI47"/>
  <c r="BI49"/>
  <c r="BI51"/>
  <c r="BI53"/>
  <c r="BI55"/>
  <c r="BI58"/>
  <c r="BI60"/>
  <c r="BI62"/>
  <c r="BI57"/>
  <c r="BI59"/>
  <c r="BI61"/>
  <c r="BI7"/>
  <c r="BI64"/>
  <c r="BI63"/>
  <c r="B14" i="13" s="1"/>
  <c r="BS17" i="7"/>
  <c r="CQ17"/>
  <c r="CP62"/>
  <c r="CQ62"/>
  <c r="BT61"/>
  <c r="BS8"/>
  <c r="BR9"/>
  <c r="BT9"/>
  <c r="BS10"/>
  <c r="BR11"/>
  <c r="BT11"/>
  <c r="BS12"/>
  <c r="BR13"/>
  <c r="BT13"/>
  <c r="BS14"/>
  <c r="BR15"/>
  <c r="BT15"/>
  <c r="BS16"/>
  <c r="BR17"/>
  <c r="BR18"/>
  <c r="BT18"/>
  <c r="BS19"/>
  <c r="BR20"/>
  <c r="BT20"/>
  <c r="BS21"/>
  <c r="BR22"/>
  <c r="BT22"/>
  <c r="BS23"/>
  <c r="BR24"/>
  <c r="BT24"/>
  <c r="BS25"/>
  <c r="BR26"/>
  <c r="BT26"/>
  <c r="BS27"/>
  <c r="BR28"/>
  <c r="BT28"/>
  <c r="BS29"/>
  <c r="BR30"/>
  <c r="BT30"/>
  <c r="BS31"/>
  <c r="BR32"/>
  <c r="BT32"/>
  <c r="BS33"/>
  <c r="BR34"/>
  <c r="BT34"/>
  <c r="BS35"/>
  <c r="BR36"/>
  <c r="BT36"/>
  <c r="BS37"/>
  <c r="BR38"/>
  <c r="BT38"/>
  <c r="BS39"/>
  <c r="BR40"/>
  <c r="BT40"/>
  <c r="BS41"/>
  <c r="BR42"/>
  <c r="BT42"/>
  <c r="BS43"/>
  <c r="BR44"/>
  <c r="BT44"/>
  <c r="BS45"/>
  <c r="BR46"/>
  <c r="BT46"/>
  <c r="BS47"/>
  <c r="BR48"/>
  <c r="BT48"/>
  <c r="BS49"/>
  <c r="BR50"/>
  <c r="BT50"/>
  <c r="BS51"/>
  <c r="BR52"/>
  <c r="BT52"/>
  <c r="BS53"/>
  <c r="BR54"/>
  <c r="BT54"/>
  <c r="BS55"/>
  <c r="BR56"/>
  <c r="BT56"/>
  <c r="BS57"/>
  <c r="BR58"/>
  <c r="BT58"/>
  <c r="BS59"/>
  <c r="BR60"/>
  <c r="BT60"/>
  <c r="BS61"/>
  <c r="BT7"/>
  <c r="CQ9" i="6"/>
  <c r="CQ11"/>
  <c r="CQ13"/>
  <c r="CQ15"/>
  <c r="CQ17"/>
  <c r="CQ22"/>
  <c r="CQ24"/>
  <c r="CQ26"/>
  <c r="CQ28"/>
  <c r="CQ30"/>
  <c r="CQ32"/>
  <c r="CQ34"/>
  <c r="CQ36"/>
  <c r="CP8"/>
  <c r="CP10"/>
  <c r="CP12"/>
  <c r="CP14"/>
  <c r="CP16"/>
  <c r="CP18"/>
  <c r="CP23"/>
  <c r="CP25"/>
  <c r="CP27"/>
  <c r="CP29"/>
  <c r="CP31"/>
  <c r="CP33"/>
  <c r="CP35"/>
  <c r="CP7"/>
  <c r="CQ37" i="7"/>
  <c r="CQ38"/>
  <c r="CQ40"/>
  <c r="CQ42"/>
  <c r="CQ44"/>
  <c r="CQ47"/>
  <c r="CQ49"/>
  <c r="CQ51"/>
  <c r="CQ53"/>
  <c r="CQ55"/>
  <c r="CQ57"/>
  <c r="CQ59"/>
  <c r="CQ61"/>
  <c r="CP30"/>
  <c r="CP31"/>
  <c r="CP33"/>
  <c r="CP35"/>
  <c r="CP37"/>
  <c r="CP39"/>
  <c r="CP41"/>
  <c r="CP43"/>
  <c r="CP45"/>
  <c r="CP47"/>
  <c r="CP49"/>
  <c r="CP51"/>
  <c r="CP53"/>
  <c r="CP55"/>
  <c r="CP57"/>
  <c r="BR8"/>
  <c r="BT8"/>
  <c r="BS9"/>
  <c r="BR10"/>
  <c r="BT10"/>
  <c r="BS11"/>
  <c r="BR12"/>
  <c r="BT12"/>
  <c r="BS13"/>
  <c r="BR14"/>
  <c r="BT14"/>
  <c r="BS15"/>
  <c r="BR16"/>
  <c r="BT16"/>
  <c r="BT17"/>
  <c r="BS18"/>
  <c r="BR19"/>
  <c r="BT19"/>
  <c r="BS20"/>
  <c r="BR21"/>
  <c r="BT21"/>
  <c r="BS22"/>
  <c r="BR23"/>
  <c r="BT23"/>
  <c r="BS24"/>
  <c r="BR25"/>
  <c r="BT25"/>
  <c r="BS26"/>
  <c r="BR27"/>
  <c r="BT27"/>
  <c r="BS28"/>
  <c r="BR29"/>
  <c r="BT29"/>
  <c r="BS30"/>
  <c r="BR31"/>
  <c r="BT31"/>
  <c r="BS32"/>
  <c r="BR33"/>
  <c r="BT33"/>
  <c r="BS34"/>
  <c r="BR35"/>
  <c r="BT35"/>
  <c r="BS36"/>
  <c r="BR37"/>
  <c r="BT37"/>
  <c r="BS38"/>
  <c r="BR39"/>
  <c r="BT39"/>
  <c r="BS40"/>
  <c r="BR41"/>
  <c r="BT41"/>
  <c r="BS42"/>
  <c r="BR43"/>
  <c r="BT43"/>
  <c r="BS44"/>
  <c r="BR45"/>
  <c r="BT45"/>
  <c r="BS46"/>
  <c r="BR47"/>
  <c r="BT47"/>
  <c r="BS48"/>
  <c r="BR49"/>
  <c r="BT49"/>
  <c r="BS50"/>
  <c r="BR51"/>
  <c r="BT51"/>
  <c r="BS52"/>
  <c r="BR53"/>
  <c r="BT53"/>
  <c r="BS54"/>
  <c r="BR55"/>
  <c r="BT55"/>
  <c r="BS56"/>
  <c r="BR57"/>
  <c r="BT57"/>
  <c r="BS58"/>
  <c r="BR59"/>
  <c r="BT59"/>
  <c r="BS60"/>
  <c r="BR61"/>
  <c r="BS7"/>
  <c r="BR7"/>
  <c r="CQ8" i="6"/>
  <c r="CQ10"/>
  <c r="CQ12"/>
  <c r="CQ14"/>
  <c r="CQ16"/>
  <c r="CQ18"/>
  <c r="CQ23"/>
  <c r="CQ25"/>
  <c r="CQ27"/>
  <c r="CQ29"/>
  <c r="CQ31"/>
  <c r="CQ33"/>
  <c r="CQ35"/>
  <c r="CQ7"/>
  <c r="CP9"/>
  <c r="CP11"/>
  <c r="CP13"/>
  <c r="CP15"/>
  <c r="CP17"/>
  <c r="CP22"/>
  <c r="CP24"/>
  <c r="CP26"/>
  <c r="CP28"/>
  <c r="CP30"/>
  <c r="CP32"/>
  <c r="CP34"/>
  <c r="CP36"/>
  <c r="CQ28" i="7"/>
  <c r="CQ29"/>
  <c r="CQ30"/>
  <c r="CQ31"/>
  <c r="CQ32"/>
  <c r="CQ33"/>
  <c r="CQ34"/>
  <c r="CQ35"/>
  <c r="CQ36"/>
  <c r="CQ39"/>
  <c r="CQ41"/>
  <c r="CQ43"/>
  <c r="CQ45"/>
  <c r="CQ46"/>
  <c r="CQ48"/>
  <c r="CQ50"/>
  <c r="CQ52"/>
  <c r="CQ54"/>
  <c r="CQ56"/>
  <c r="CQ58"/>
  <c r="CQ60"/>
  <c r="CP29"/>
  <c r="CP32"/>
  <c r="CP34"/>
  <c r="CP36"/>
  <c r="CP38"/>
  <c r="CP40"/>
  <c r="CP42"/>
  <c r="CP44"/>
  <c r="CP46"/>
  <c r="CP48"/>
  <c r="CP50"/>
  <c r="CP52"/>
  <c r="CP54"/>
  <c r="CP56"/>
  <c r="CP59"/>
  <c r="CP61"/>
  <c r="CQ26"/>
  <c r="CQ23"/>
  <c r="CQ25"/>
  <c r="CQ20"/>
  <c r="CQ18"/>
  <c r="CQ10"/>
  <c r="CQ12"/>
  <c r="CQ14"/>
  <c r="CQ16"/>
  <c r="CQ7"/>
  <c r="CP7"/>
  <c r="CP9"/>
  <c r="CP11"/>
  <c r="CP13"/>
  <c r="CP15"/>
  <c r="CP17"/>
  <c r="CP19"/>
  <c r="CP21"/>
  <c r="CP23"/>
  <c r="CP25"/>
  <c r="CP27"/>
  <c r="BY9" i="1"/>
  <c r="BY11"/>
  <c r="BY13"/>
  <c r="BY15"/>
  <c r="BY17"/>
  <c r="BY19"/>
  <c r="BY21"/>
  <c r="BY23"/>
  <c r="BY25"/>
  <c r="BY27"/>
  <c r="BY29"/>
  <c r="BY31"/>
  <c r="BY33"/>
  <c r="BY36"/>
  <c r="BY38"/>
  <c r="BY40"/>
  <c r="BY42"/>
  <c r="BY44"/>
  <c r="BY46"/>
  <c r="BY47"/>
  <c r="BY49"/>
  <c r="BY51"/>
  <c r="BY53"/>
  <c r="BY55"/>
  <c r="BY57"/>
  <c r="BY60"/>
  <c r="BY62"/>
  <c r="BY7"/>
  <c r="BS9" i="6"/>
  <c r="BT10"/>
  <c r="BR12"/>
  <c r="BS13"/>
  <c r="BT14"/>
  <c r="BR16"/>
  <c r="BS17"/>
  <c r="BT18"/>
  <c r="BT22"/>
  <c r="BR24"/>
  <c r="BS25"/>
  <c r="BT26"/>
  <c r="BR28"/>
  <c r="BS29"/>
  <c r="BT30"/>
  <c r="BR32"/>
  <c r="BS33"/>
  <c r="BT34"/>
  <c r="BR36"/>
  <c r="BS8"/>
  <c r="BR9"/>
  <c r="BS10"/>
  <c r="BT11"/>
  <c r="BR13"/>
  <c r="BS14"/>
  <c r="BT15"/>
  <c r="BR17"/>
  <c r="BS18"/>
  <c r="BR23"/>
  <c r="BS24"/>
  <c r="BT25"/>
  <c r="BR27"/>
  <c r="BS28"/>
  <c r="BT29"/>
  <c r="BR31"/>
  <c r="BS32"/>
  <c r="BT33"/>
  <c r="BR35"/>
  <c r="BS36"/>
  <c r="BT8"/>
  <c r="CH8" i="1"/>
  <c r="CH15"/>
  <c r="CH20"/>
  <c r="CH24"/>
  <c r="CH30"/>
  <c r="CH35"/>
  <c r="CH39"/>
  <c r="CH43"/>
  <c r="CH48"/>
  <c r="CH54"/>
  <c r="CH60"/>
  <c r="CP58" i="7"/>
  <c r="CP60"/>
  <c r="CP28"/>
  <c r="CQ27"/>
  <c r="CQ24"/>
  <c r="CQ22"/>
  <c r="CQ21"/>
  <c r="CQ19"/>
  <c r="CQ9"/>
  <c r="CQ11"/>
  <c r="CQ13"/>
  <c r="CQ15"/>
  <c r="CQ8"/>
  <c r="CP8"/>
  <c r="CP10"/>
  <c r="CP12"/>
  <c r="CP14"/>
  <c r="CP16"/>
  <c r="CP18"/>
  <c r="CP20"/>
  <c r="CP22"/>
  <c r="CP24"/>
  <c r="CP26"/>
  <c r="BY8" i="1"/>
  <c r="BY10"/>
  <c r="BY12"/>
  <c r="BY14"/>
  <c r="BY16"/>
  <c r="BY18"/>
  <c r="BY20"/>
  <c r="BY22"/>
  <c r="BY24"/>
  <c r="BY26"/>
  <c r="BY28"/>
  <c r="BY30"/>
  <c r="BY32"/>
  <c r="BY34"/>
  <c r="BY35"/>
  <c r="BY37"/>
  <c r="BY39"/>
  <c r="BY41"/>
  <c r="BY43"/>
  <c r="BY45"/>
  <c r="BY48"/>
  <c r="BY50"/>
  <c r="BY52"/>
  <c r="BY54"/>
  <c r="BY56"/>
  <c r="BY58"/>
  <c r="BY59"/>
  <c r="BY61"/>
  <c r="BY63"/>
  <c r="CN40"/>
  <c r="BJ9" i="7"/>
  <c r="BJ11"/>
  <c r="BJ13"/>
  <c r="BJ15"/>
  <c r="BJ17"/>
  <c r="BJ19"/>
  <c r="BJ21"/>
  <c r="BJ23"/>
  <c r="BJ25"/>
  <c r="BJ27"/>
  <c r="BJ29"/>
  <c r="BJ31"/>
  <c r="BJ33"/>
  <c r="BJ35"/>
  <c r="BJ37"/>
  <c r="BJ39"/>
  <c r="BJ41"/>
  <c r="BJ43"/>
  <c r="BJ45"/>
  <c r="BJ47"/>
  <c r="BJ49"/>
  <c r="BJ51"/>
  <c r="BJ53"/>
  <c r="BJ55"/>
  <c r="BJ8"/>
  <c r="BJ10"/>
  <c r="BJ12"/>
  <c r="BJ14"/>
  <c r="BJ16"/>
  <c r="BJ18"/>
  <c r="BJ20"/>
  <c r="BJ22"/>
  <c r="BJ24"/>
  <c r="BJ26"/>
  <c r="BJ28"/>
  <c r="BJ30"/>
  <c r="BJ32"/>
  <c r="BJ34"/>
  <c r="BJ36"/>
  <c r="BJ38"/>
  <c r="BJ40"/>
  <c r="BJ42"/>
  <c r="BJ44"/>
  <c r="BJ46"/>
  <c r="BJ48"/>
  <c r="BJ50"/>
  <c r="BJ52"/>
  <c r="BJ54"/>
  <c r="BJ56"/>
  <c r="BJ57"/>
  <c r="BJ59"/>
  <c r="BJ61"/>
  <c r="BJ7"/>
  <c r="BJ58"/>
  <c r="BJ60"/>
  <c r="BJ62"/>
  <c r="BJ63"/>
  <c r="C14" i="13" s="1"/>
  <c r="BJ64" i="7"/>
  <c r="CS39"/>
  <c r="BV8"/>
  <c r="BU9"/>
  <c r="BW9"/>
  <c r="BV10"/>
  <c r="BU11"/>
  <c r="BW11"/>
  <c r="BV12"/>
  <c r="BW13"/>
  <c r="BV14"/>
  <c r="BU15"/>
  <c r="BW15"/>
  <c r="BV16"/>
  <c r="BU17"/>
  <c r="BW17"/>
  <c r="BV18"/>
  <c r="BU19"/>
  <c r="BW19"/>
  <c r="BV20"/>
  <c r="BU21"/>
  <c r="BW21"/>
  <c r="BV22"/>
  <c r="BU23"/>
  <c r="BW23"/>
  <c r="BV24"/>
  <c r="BU25"/>
  <c r="BW25"/>
  <c r="BV26"/>
  <c r="BU27"/>
  <c r="BW27"/>
  <c r="BV28"/>
  <c r="BU29"/>
  <c r="BW29"/>
  <c r="BV30"/>
  <c r="BU31"/>
  <c r="BW31"/>
  <c r="BV32"/>
  <c r="BU33"/>
  <c r="BW33"/>
  <c r="BV34"/>
  <c r="BU35"/>
  <c r="BW35"/>
  <c r="BV36"/>
  <c r="BU37"/>
  <c r="BW37"/>
  <c r="BV38"/>
  <c r="BU39"/>
  <c r="BW39"/>
  <c r="BV40"/>
  <c r="BU41"/>
  <c r="BW41"/>
  <c r="BV42"/>
  <c r="BU43"/>
  <c r="BW43"/>
  <c r="BV44"/>
  <c r="BU45"/>
  <c r="BW45"/>
  <c r="BV46"/>
  <c r="BU47"/>
  <c r="BW47"/>
  <c r="BV48"/>
  <c r="BU49"/>
  <c r="BW49"/>
  <c r="BV50"/>
  <c r="BU51"/>
  <c r="BW51"/>
  <c r="BV52"/>
  <c r="BU53"/>
  <c r="BW53"/>
  <c r="BV54"/>
  <c r="BU55"/>
  <c r="BW55"/>
  <c r="BV56"/>
  <c r="BU57"/>
  <c r="BW57"/>
  <c r="BV58"/>
  <c r="BU59"/>
  <c r="BW59"/>
  <c r="BV60"/>
  <c r="BU61"/>
  <c r="BW61"/>
  <c r="BW7"/>
  <c r="CS28"/>
  <c r="CS29"/>
  <c r="CS30"/>
  <c r="CS31"/>
  <c r="CS32"/>
  <c r="CS33"/>
  <c r="CS34"/>
  <c r="CS35"/>
  <c r="CS36"/>
  <c r="CS41"/>
  <c r="CS43"/>
  <c r="CS45"/>
  <c r="CS46"/>
  <c r="CS48"/>
  <c r="CS50"/>
  <c r="CS52"/>
  <c r="CS54"/>
  <c r="CS56"/>
  <c r="CS58"/>
  <c r="CS60"/>
  <c r="CR29"/>
  <c r="CR32"/>
  <c r="CR34"/>
  <c r="CR36"/>
  <c r="CR38"/>
  <c r="CR40"/>
  <c r="CR42"/>
  <c r="CR44"/>
  <c r="CR46"/>
  <c r="CR48"/>
  <c r="CR50"/>
  <c r="CR52"/>
  <c r="CR54"/>
  <c r="CR56"/>
  <c r="BU8"/>
  <c r="BW8"/>
  <c r="BV9"/>
  <c r="BU10"/>
  <c r="BW10"/>
  <c r="BV11"/>
  <c r="BU12"/>
  <c r="BW12"/>
  <c r="BV13"/>
  <c r="BU14"/>
  <c r="BW14"/>
  <c r="BV15"/>
  <c r="BU16"/>
  <c r="BW16"/>
  <c r="BV17"/>
  <c r="BU18"/>
  <c r="BW18"/>
  <c r="BV19"/>
  <c r="BU20"/>
  <c r="BW20"/>
  <c r="BV21"/>
  <c r="BU22"/>
  <c r="BW22"/>
  <c r="BV23"/>
  <c r="BU24"/>
  <c r="BW24"/>
  <c r="BV25"/>
  <c r="BU26"/>
  <c r="BW26"/>
  <c r="BV27"/>
  <c r="BU28"/>
  <c r="BW28"/>
  <c r="BV29"/>
  <c r="BU30"/>
  <c r="BW30"/>
  <c r="BV31"/>
  <c r="BU32"/>
  <c r="BW32"/>
  <c r="BV33"/>
  <c r="BU34"/>
  <c r="BW34"/>
  <c r="BV35"/>
  <c r="BU36"/>
  <c r="BW36"/>
  <c r="BV37"/>
  <c r="BU38"/>
  <c r="BW38"/>
  <c r="BV39"/>
  <c r="BU40"/>
  <c r="BW40"/>
  <c r="BV41"/>
  <c r="BU42"/>
  <c r="BW42"/>
  <c r="BV43"/>
  <c r="BU44"/>
  <c r="BW44"/>
  <c r="BV45"/>
  <c r="BU46"/>
  <c r="BW46"/>
  <c r="BV47"/>
  <c r="BU48"/>
  <c r="BW48"/>
  <c r="BV49"/>
  <c r="BU50"/>
  <c r="BW50"/>
  <c r="BV51"/>
  <c r="BU52"/>
  <c r="BW52"/>
  <c r="BV53"/>
  <c r="BU54"/>
  <c r="BW54"/>
  <c r="BV55"/>
  <c r="BU56"/>
  <c r="BW56"/>
  <c r="BV57"/>
  <c r="BU58"/>
  <c r="BW58"/>
  <c r="BV59"/>
  <c r="BU60"/>
  <c r="BW60"/>
  <c r="BV61"/>
  <c r="BV7"/>
  <c r="BU7"/>
  <c r="CS37"/>
  <c r="CS38"/>
  <c r="CS40"/>
  <c r="CS42"/>
  <c r="CS44"/>
  <c r="CS47"/>
  <c r="CS49"/>
  <c r="CS51"/>
  <c r="CS53"/>
  <c r="CS55"/>
  <c r="CS57"/>
  <c r="CS59"/>
  <c r="CS61"/>
  <c r="CR30"/>
  <c r="CR31"/>
  <c r="CR33"/>
  <c r="CR35"/>
  <c r="CR37"/>
  <c r="CR39"/>
  <c r="CR41"/>
  <c r="CR43"/>
  <c r="CR45"/>
  <c r="CR47"/>
  <c r="CR49"/>
  <c r="CR51"/>
  <c r="CR53"/>
  <c r="CR55"/>
  <c r="CR57"/>
  <c r="CR58"/>
  <c r="CR60"/>
  <c r="CR28"/>
  <c r="CS27"/>
  <c r="CS24"/>
  <c r="CS22"/>
  <c r="CS25"/>
  <c r="CS20"/>
  <c r="CS18"/>
  <c r="CS15"/>
  <c r="CS11"/>
  <c r="CS9"/>
  <c r="CS7"/>
  <c r="CR8"/>
  <c r="CR10"/>
  <c r="CR12"/>
  <c r="CR14"/>
  <c r="CR16"/>
  <c r="CR18"/>
  <c r="CR20"/>
  <c r="CR22"/>
  <c r="CR24"/>
  <c r="CR26"/>
  <c r="BZ8" i="1"/>
  <c r="BZ10"/>
  <c r="BZ12"/>
  <c r="BZ14"/>
  <c r="BZ16"/>
  <c r="BZ18"/>
  <c r="BZ20"/>
  <c r="BZ22"/>
  <c r="BZ24"/>
  <c r="BZ26"/>
  <c r="BZ28"/>
  <c r="BZ30"/>
  <c r="BZ32"/>
  <c r="BZ34"/>
  <c r="BZ35"/>
  <c r="BZ37"/>
  <c r="BZ39"/>
  <c r="BZ41"/>
  <c r="BZ43"/>
  <c r="BZ45"/>
  <c r="BZ48"/>
  <c r="BZ50"/>
  <c r="BZ52"/>
  <c r="BZ54"/>
  <c r="BZ56"/>
  <c r="BZ58"/>
  <c r="BZ59"/>
  <c r="BZ61"/>
  <c r="BZ63"/>
  <c r="CM7"/>
  <c r="CM13"/>
  <c r="CM19"/>
  <c r="CM23"/>
  <c r="CM29"/>
  <c r="CM34"/>
  <c r="CM38"/>
  <c r="CM42"/>
  <c r="CM47"/>
  <c r="CM52"/>
  <c r="CM56"/>
  <c r="CR59" i="7"/>
  <c r="CR61"/>
  <c r="CS26"/>
  <c r="CS23"/>
  <c r="CS17"/>
  <c r="CS21"/>
  <c r="CS19"/>
  <c r="CS16"/>
  <c r="CS14"/>
  <c r="CS12"/>
  <c r="CS10"/>
  <c r="CS8"/>
  <c r="CR7"/>
  <c r="CR9"/>
  <c r="CR11"/>
  <c r="CR15"/>
  <c r="CR17"/>
  <c r="CR19"/>
  <c r="CR21"/>
  <c r="CR23"/>
  <c r="CR25"/>
  <c r="CR27"/>
  <c r="BZ9" i="1"/>
  <c r="BZ11"/>
  <c r="BZ13"/>
  <c r="BZ15"/>
  <c r="BZ17"/>
  <c r="BZ19"/>
  <c r="BZ21"/>
  <c r="BZ23"/>
  <c r="BZ25"/>
  <c r="BZ27"/>
  <c r="BZ29"/>
  <c r="BZ31"/>
  <c r="BZ33"/>
  <c r="BZ36"/>
  <c r="BZ38"/>
  <c r="BZ40"/>
  <c r="BZ42"/>
  <c r="BZ44"/>
  <c r="BZ46"/>
  <c r="BZ47"/>
  <c r="BZ49"/>
  <c r="BZ51"/>
  <c r="BZ53"/>
  <c r="BZ55"/>
  <c r="BZ57"/>
  <c r="BZ60"/>
  <c r="BZ62"/>
  <c r="BZ7"/>
  <c r="BJ23" i="6"/>
  <c r="BJ25"/>
  <c r="BJ27"/>
  <c r="BJ29"/>
  <c r="BJ31"/>
  <c r="BJ33"/>
  <c r="BJ35"/>
  <c r="BJ22"/>
  <c r="BJ9"/>
  <c r="BJ11"/>
  <c r="BJ13"/>
  <c r="BJ15"/>
  <c r="BJ17"/>
  <c r="BJ24"/>
  <c r="BJ26"/>
  <c r="BJ28"/>
  <c r="BJ30"/>
  <c r="BJ32"/>
  <c r="BJ34"/>
  <c r="BJ36"/>
  <c r="BJ8"/>
  <c r="BJ10"/>
  <c r="BJ12"/>
  <c r="BJ14"/>
  <c r="BJ16"/>
  <c r="BJ7"/>
  <c r="BJ18"/>
  <c r="CS8"/>
  <c r="CS9"/>
  <c r="CS10"/>
  <c r="CS11"/>
  <c r="CS12"/>
  <c r="CS13"/>
  <c r="CS14"/>
  <c r="CS15"/>
  <c r="CS16"/>
  <c r="CS17"/>
  <c r="CS18"/>
  <c r="CS22"/>
  <c r="CS23"/>
  <c r="CS24"/>
  <c r="CS25"/>
  <c r="CS26"/>
  <c r="CS27"/>
  <c r="CS28"/>
  <c r="CS29"/>
  <c r="CS30"/>
  <c r="CS31"/>
  <c r="CS32"/>
  <c r="CS33"/>
  <c r="CS34"/>
  <c r="CS35"/>
  <c r="CS36"/>
  <c r="CR7"/>
  <c r="CR8"/>
  <c r="CR9"/>
  <c r="CR10"/>
  <c r="CR11"/>
  <c r="CR12"/>
  <c r="CR13"/>
  <c r="CR14"/>
  <c r="CR15"/>
  <c r="CR16"/>
  <c r="CR17"/>
  <c r="CR18"/>
  <c r="CR22"/>
  <c r="CR23"/>
  <c r="CR24"/>
  <c r="CR25"/>
  <c r="CR26"/>
  <c r="CR27"/>
  <c r="CR28"/>
  <c r="CR29"/>
  <c r="CR30"/>
  <c r="CR31"/>
  <c r="CR32"/>
  <c r="CR33"/>
  <c r="CR34"/>
  <c r="CR35"/>
  <c r="CR36"/>
  <c r="CS7"/>
  <c r="BV8"/>
  <c r="BU9"/>
  <c r="BW9"/>
  <c r="BV10"/>
  <c r="BU11"/>
  <c r="BW11"/>
  <c r="BV12"/>
  <c r="BU13"/>
  <c r="BW13"/>
  <c r="BV14"/>
  <c r="BU15"/>
  <c r="BW15"/>
  <c r="BV16"/>
  <c r="BU17"/>
  <c r="BW17"/>
  <c r="BV18"/>
  <c r="BU22"/>
  <c r="BW22"/>
  <c r="BV23"/>
  <c r="BU24"/>
  <c r="BW24"/>
  <c r="BV25"/>
  <c r="BU26"/>
  <c r="BW26"/>
  <c r="BV27"/>
  <c r="BU28"/>
  <c r="BW28"/>
  <c r="BV29"/>
  <c r="BU30"/>
  <c r="BW30"/>
  <c r="BV31"/>
  <c r="BU32"/>
  <c r="BW32"/>
  <c r="BV33"/>
  <c r="BU34"/>
  <c r="BW34"/>
  <c r="BV35"/>
  <c r="BU36"/>
  <c r="BW36"/>
  <c r="BW7"/>
  <c r="BU8"/>
  <c r="BW8"/>
  <c r="BV9"/>
  <c r="BU10"/>
  <c r="BW10"/>
  <c r="BV11"/>
  <c r="BU12"/>
  <c r="BW12"/>
  <c r="BV13"/>
  <c r="BU14"/>
  <c r="BW14"/>
  <c r="BV15"/>
  <c r="BU16"/>
  <c r="BW16"/>
  <c r="BV17"/>
  <c r="BU18"/>
  <c r="BW18"/>
  <c r="BV22"/>
  <c r="BU23"/>
  <c r="BW23"/>
  <c r="BV24"/>
  <c r="BU25"/>
  <c r="BW25"/>
  <c r="BV26"/>
  <c r="BU27"/>
  <c r="BW27"/>
  <c r="BV28"/>
  <c r="BU29"/>
  <c r="BW29"/>
  <c r="BV30"/>
  <c r="BU31"/>
  <c r="BW31"/>
  <c r="BV32"/>
  <c r="BU33"/>
  <c r="BW33"/>
  <c r="BV34"/>
  <c r="BU35"/>
  <c r="BW35"/>
  <c r="BV36"/>
  <c r="BV7"/>
  <c r="BU7"/>
  <c r="BK24"/>
  <c r="BK26"/>
  <c r="BK28"/>
  <c r="BK30"/>
  <c r="BK32"/>
  <c r="BK34"/>
  <c r="BK36"/>
  <c r="BK8"/>
  <c r="BK10"/>
  <c r="BK12"/>
  <c r="BK14"/>
  <c r="BK16"/>
  <c r="BK23"/>
  <c r="BK25"/>
  <c r="BK27"/>
  <c r="BK29"/>
  <c r="BK31"/>
  <c r="BK33"/>
  <c r="BK35"/>
  <c r="BK22"/>
  <c r="BK9"/>
  <c r="BK11"/>
  <c r="BK13"/>
  <c r="BK15"/>
  <c r="BK18"/>
  <c r="BK7"/>
  <c r="BK17"/>
  <c r="CS40" i="1"/>
  <c r="BK8" i="7"/>
  <c r="BK10"/>
  <c r="BK12"/>
  <c r="BK14"/>
  <c r="BK16"/>
  <c r="BK18"/>
  <c r="BK20"/>
  <c r="BK22"/>
  <c r="BK24"/>
  <c r="BK26"/>
  <c r="BK28"/>
  <c r="BK30"/>
  <c r="BK32"/>
  <c r="BK34"/>
  <c r="BK36"/>
  <c r="BK38"/>
  <c r="BK40"/>
  <c r="BK42"/>
  <c r="BK44"/>
  <c r="BK46"/>
  <c r="BK48"/>
  <c r="BK50"/>
  <c r="BK52"/>
  <c r="BK54"/>
  <c r="BK56"/>
  <c r="BK9"/>
  <c r="BK11"/>
  <c r="BK13"/>
  <c r="BK15"/>
  <c r="BK17"/>
  <c r="BK19"/>
  <c r="BK21"/>
  <c r="BK23"/>
  <c r="BK25"/>
  <c r="BK27"/>
  <c r="BK29"/>
  <c r="BK31"/>
  <c r="BK33"/>
  <c r="BK35"/>
  <c r="BK37"/>
  <c r="BK39"/>
  <c r="BK41"/>
  <c r="BK43"/>
  <c r="BK45"/>
  <c r="BK47"/>
  <c r="BK49"/>
  <c r="BK51"/>
  <c r="BK53"/>
  <c r="BK55"/>
  <c r="BK58"/>
  <c r="BK60"/>
  <c r="BK62"/>
  <c r="BK57"/>
  <c r="BK59"/>
  <c r="BK61"/>
  <c r="BK7"/>
  <c r="BK64"/>
  <c r="BK63"/>
  <c r="D14" i="13" s="1"/>
  <c r="BS18" i="9"/>
  <c r="BS20"/>
  <c r="BS22"/>
  <c r="BS24"/>
  <c r="BS26"/>
  <c r="BS28"/>
  <c r="BS30"/>
  <c r="BS32"/>
  <c r="BS34"/>
  <c r="BS36"/>
  <c r="BS8"/>
  <c r="BS10"/>
  <c r="BS12"/>
  <c r="BS14"/>
  <c r="BS16"/>
  <c r="BS17"/>
  <c r="BS19"/>
  <c r="BS21"/>
  <c r="BS23"/>
  <c r="BS25"/>
  <c r="BS27"/>
  <c r="BS29"/>
  <c r="BS31"/>
  <c r="BS33"/>
  <c r="BS35"/>
  <c r="BS37"/>
  <c r="BS7"/>
  <c r="BS9"/>
  <c r="BS11"/>
  <c r="BS13"/>
  <c r="BS15"/>
  <c r="CH26"/>
  <c r="CJ26"/>
  <c r="DJ26"/>
  <c r="CH27"/>
  <c r="CJ27"/>
  <c r="DJ27"/>
  <c r="CH28"/>
  <c r="CJ28"/>
  <c r="DJ28"/>
  <c r="CH29"/>
  <c r="CJ29"/>
  <c r="DJ29"/>
  <c r="CH30"/>
  <c r="CJ30"/>
  <c r="DJ30"/>
  <c r="CH31"/>
  <c r="CJ31"/>
  <c r="DJ31"/>
  <c r="CH32"/>
  <c r="CJ32"/>
  <c r="CI26"/>
  <c r="CK26"/>
  <c r="DK26"/>
  <c r="CI27"/>
  <c r="CK27"/>
  <c r="DK27"/>
  <c r="CI28"/>
  <c r="CK28"/>
  <c r="DK28"/>
  <c r="CI29"/>
  <c r="CK29"/>
  <c r="DK29"/>
  <c r="CI30"/>
  <c r="CK30"/>
  <c r="DK30"/>
  <c r="CI31"/>
  <c r="CK31"/>
  <c r="DK31"/>
  <c r="CI32"/>
  <c r="CK32"/>
  <c r="DJ32"/>
  <c r="CH33"/>
  <c r="CJ33"/>
  <c r="DJ33"/>
  <c r="CH34"/>
  <c r="CJ34"/>
  <c r="DJ34"/>
  <c r="CH35"/>
  <c r="CJ35"/>
  <c r="DJ35"/>
  <c r="CH36"/>
  <c r="CJ36"/>
  <c r="DJ36"/>
  <c r="CH37"/>
  <c r="CJ37"/>
  <c r="DJ37"/>
  <c r="DK32"/>
  <c r="CI33"/>
  <c r="CK33"/>
  <c r="DK33"/>
  <c r="CI34"/>
  <c r="CK34"/>
  <c r="DK34"/>
  <c r="CI35"/>
  <c r="CK35"/>
  <c r="DK35"/>
  <c r="CI36"/>
  <c r="CK36"/>
  <c r="DK36"/>
  <c r="CI37"/>
  <c r="CK37"/>
  <c r="DK37"/>
  <c r="DK16"/>
  <c r="CH8"/>
  <c r="CJ8"/>
  <c r="CH9"/>
  <c r="CJ9"/>
  <c r="CH10"/>
  <c r="CJ10"/>
  <c r="CH11"/>
  <c r="CJ11"/>
  <c r="CH12"/>
  <c r="CJ12"/>
  <c r="CH13"/>
  <c r="CJ13"/>
  <c r="CH14"/>
  <c r="CJ14"/>
  <c r="CH15"/>
  <c r="CJ15"/>
  <c r="CI16"/>
  <c r="CK16"/>
  <c r="CI17"/>
  <c r="CK17"/>
  <c r="CI18"/>
  <c r="CK18"/>
  <c r="CI19"/>
  <c r="CK19"/>
  <c r="CI20"/>
  <c r="CK20"/>
  <c r="CI21"/>
  <c r="CK21"/>
  <c r="CI22"/>
  <c r="CK22"/>
  <c r="CI23"/>
  <c r="CK23"/>
  <c r="CI24"/>
  <c r="CK24"/>
  <c r="CI25"/>
  <c r="CK25"/>
  <c r="CI7"/>
  <c r="CK7"/>
  <c r="CH7"/>
  <c r="DK25"/>
  <c r="DK24"/>
  <c r="DK23"/>
  <c r="DK22"/>
  <c r="CT62" i="7"/>
  <c r="CU62"/>
  <c r="DJ12" i="9"/>
  <c r="CI8"/>
  <c r="CK8"/>
  <c r="CI9"/>
  <c r="CK9"/>
  <c r="CI10"/>
  <c r="CK10"/>
  <c r="CI11"/>
  <c r="CK11"/>
  <c r="CI12"/>
  <c r="CK12"/>
  <c r="CI13"/>
  <c r="CK13"/>
  <c r="CI14"/>
  <c r="CK14"/>
  <c r="CI15"/>
  <c r="CK15"/>
  <c r="CH16"/>
  <c r="CJ16"/>
  <c r="CH17"/>
  <c r="CJ17"/>
  <c r="CH18"/>
  <c r="CJ18"/>
  <c r="CH19"/>
  <c r="CJ19"/>
  <c r="CH20"/>
  <c r="CJ20"/>
  <c r="CH21"/>
  <c r="CJ21"/>
  <c r="CH22"/>
  <c r="CJ22"/>
  <c r="CH23"/>
  <c r="CJ23"/>
  <c r="CH24"/>
  <c r="CJ24"/>
  <c r="CH25"/>
  <c r="CJ25"/>
  <c r="CJ7"/>
  <c r="DJ25"/>
  <c r="DJ24"/>
  <c r="DJ22"/>
  <c r="DJ21"/>
  <c r="DJ20"/>
  <c r="DK19"/>
  <c r="DK18"/>
  <c r="DK17"/>
  <c r="DJ16"/>
  <c r="DJ15"/>
  <c r="DK14"/>
  <c r="DK13"/>
  <c r="DK12"/>
  <c r="DJ11"/>
  <c r="DJ10"/>
  <c r="DJ9"/>
  <c r="DJ8"/>
  <c r="DJ23"/>
  <c r="DK21"/>
  <c r="DK20"/>
  <c r="DJ19"/>
  <c r="DJ18"/>
  <c r="DJ17"/>
  <c r="DK15"/>
  <c r="DJ14"/>
  <c r="DJ13"/>
  <c r="DK11"/>
  <c r="DK10"/>
  <c r="DK9"/>
  <c r="DK8"/>
  <c r="BX8" i="7"/>
  <c r="BZ8"/>
  <c r="BY9"/>
  <c r="BX10"/>
  <c r="BZ10"/>
  <c r="BY11"/>
  <c r="BX12"/>
  <c r="BZ12"/>
  <c r="BY13"/>
  <c r="BX14"/>
  <c r="BZ14"/>
  <c r="BX9"/>
  <c r="BY10"/>
  <c r="BZ11"/>
  <c r="BX13"/>
  <c r="BY14"/>
  <c r="BY15"/>
  <c r="BX16"/>
  <c r="BZ16"/>
  <c r="BY17"/>
  <c r="BX18"/>
  <c r="BZ18"/>
  <c r="BY19"/>
  <c r="BX20"/>
  <c r="BZ20"/>
  <c r="BY21"/>
  <c r="BX22"/>
  <c r="BZ22"/>
  <c r="BY23"/>
  <c r="BX24"/>
  <c r="BZ24"/>
  <c r="BY25"/>
  <c r="BX26"/>
  <c r="BZ26"/>
  <c r="BY27"/>
  <c r="BX28"/>
  <c r="BZ28"/>
  <c r="BY29"/>
  <c r="BX30"/>
  <c r="BZ30"/>
  <c r="BY31"/>
  <c r="BX32"/>
  <c r="BZ32"/>
  <c r="BY33"/>
  <c r="BX34"/>
  <c r="BZ34"/>
  <c r="BY35"/>
  <c r="BX36"/>
  <c r="BZ36"/>
  <c r="BY37"/>
  <c r="BX38"/>
  <c r="BZ38"/>
  <c r="BY39"/>
  <c r="BX40"/>
  <c r="BZ40"/>
  <c r="BY41"/>
  <c r="BX42"/>
  <c r="BZ42"/>
  <c r="BY43"/>
  <c r="BX44"/>
  <c r="BZ44"/>
  <c r="BY45"/>
  <c r="BX46"/>
  <c r="BZ46"/>
  <c r="BY47"/>
  <c r="BX48"/>
  <c r="BZ48"/>
  <c r="BY49"/>
  <c r="BX50"/>
  <c r="BZ50"/>
  <c r="BY51"/>
  <c r="BX52"/>
  <c r="BZ52"/>
  <c r="BY53"/>
  <c r="BX54"/>
  <c r="BZ54"/>
  <c r="BY55"/>
  <c r="BX56"/>
  <c r="BZ56"/>
  <c r="BY57"/>
  <c r="BX58"/>
  <c r="BZ58"/>
  <c r="BY59"/>
  <c r="BX60"/>
  <c r="BZ60"/>
  <c r="BY61"/>
  <c r="BY7"/>
  <c r="BX7"/>
  <c r="CU8" i="6"/>
  <c r="CU9"/>
  <c r="CU10"/>
  <c r="CU11"/>
  <c r="CU12"/>
  <c r="CU13"/>
  <c r="CU14"/>
  <c r="CU15"/>
  <c r="CU16"/>
  <c r="CU17"/>
  <c r="CU18"/>
  <c r="CU22"/>
  <c r="CU23"/>
  <c r="CU24"/>
  <c r="CU25"/>
  <c r="CU26"/>
  <c r="CU27"/>
  <c r="CU28"/>
  <c r="CU29"/>
  <c r="CU30"/>
  <c r="CU31"/>
  <c r="CU32"/>
  <c r="CU33"/>
  <c r="CU34"/>
  <c r="CU35"/>
  <c r="CU36"/>
  <c r="CT7"/>
  <c r="CU37" i="7"/>
  <c r="CU38"/>
  <c r="CU39"/>
  <c r="CU40"/>
  <c r="CU42"/>
  <c r="CU44"/>
  <c r="CU47"/>
  <c r="CU49"/>
  <c r="CU51"/>
  <c r="CU53"/>
  <c r="CU55"/>
  <c r="CU57"/>
  <c r="CU59"/>
  <c r="CU61"/>
  <c r="CT30"/>
  <c r="CT31"/>
  <c r="CT33"/>
  <c r="CT35"/>
  <c r="CT37"/>
  <c r="CT39"/>
  <c r="CT41"/>
  <c r="CT43"/>
  <c r="CT45"/>
  <c r="CT47"/>
  <c r="CT49"/>
  <c r="CT51"/>
  <c r="CT53"/>
  <c r="CT55"/>
  <c r="CT57"/>
  <c r="BY8"/>
  <c r="BZ9"/>
  <c r="BX11"/>
  <c r="BY12"/>
  <c r="BZ13"/>
  <c r="BX15"/>
  <c r="BZ15"/>
  <c r="BY16"/>
  <c r="BX17"/>
  <c r="BZ17"/>
  <c r="BY18"/>
  <c r="BX19"/>
  <c r="BZ19"/>
  <c r="BY20"/>
  <c r="BX21"/>
  <c r="BZ21"/>
  <c r="BY22"/>
  <c r="BX23"/>
  <c r="BZ23"/>
  <c r="BY24"/>
  <c r="BX25"/>
  <c r="BZ25"/>
  <c r="BY26"/>
  <c r="BX27"/>
  <c r="BZ27"/>
  <c r="BY28"/>
  <c r="BX29"/>
  <c r="BZ29"/>
  <c r="BY30"/>
  <c r="BX31"/>
  <c r="BZ31"/>
  <c r="BY32"/>
  <c r="BX33"/>
  <c r="BZ33"/>
  <c r="BY34"/>
  <c r="BX35"/>
  <c r="BZ35"/>
  <c r="BY36"/>
  <c r="BX37"/>
  <c r="BZ37"/>
  <c r="BY38"/>
  <c r="BX39"/>
  <c r="BZ39"/>
  <c r="BY40"/>
  <c r="BX41"/>
  <c r="BZ41"/>
  <c r="BY42"/>
  <c r="BX43"/>
  <c r="BZ43"/>
  <c r="BY44"/>
  <c r="BX45"/>
  <c r="BZ45"/>
  <c r="BY46"/>
  <c r="BX47"/>
  <c r="BZ47"/>
  <c r="BY48"/>
  <c r="BX49"/>
  <c r="BZ49"/>
  <c r="BY50"/>
  <c r="BX51"/>
  <c r="BZ51"/>
  <c r="BY52"/>
  <c r="BX53"/>
  <c r="BZ53"/>
  <c r="BY54"/>
  <c r="BX55"/>
  <c r="BZ55"/>
  <c r="BY56"/>
  <c r="BX57"/>
  <c r="BZ57"/>
  <c r="BY58"/>
  <c r="BX59"/>
  <c r="BZ59"/>
  <c r="BY60"/>
  <c r="BX61"/>
  <c r="BZ61"/>
  <c r="BZ7"/>
  <c r="CT8" i="6"/>
  <c r="CT9"/>
  <c r="CT10"/>
  <c r="CT11"/>
  <c r="CT12"/>
  <c r="CT13"/>
  <c r="CT14"/>
  <c r="CT15"/>
  <c r="CT16"/>
  <c r="CT17"/>
  <c r="CT18"/>
  <c r="CT22"/>
  <c r="CT23"/>
  <c r="CT24"/>
  <c r="CT25"/>
  <c r="CT26"/>
  <c r="CT27"/>
  <c r="CT28"/>
  <c r="CT29"/>
  <c r="CT30"/>
  <c r="CT31"/>
  <c r="CT32"/>
  <c r="CT33"/>
  <c r="CT34"/>
  <c r="CT35"/>
  <c r="CT36"/>
  <c r="CU7"/>
  <c r="CU28" i="7"/>
  <c r="CU30"/>
  <c r="CU31"/>
  <c r="CU32"/>
  <c r="CU33"/>
  <c r="CU34"/>
  <c r="CU35"/>
  <c r="CU36"/>
  <c r="CU41"/>
  <c r="CU43"/>
  <c r="CU45"/>
  <c r="CU46"/>
  <c r="CU48"/>
  <c r="CU50"/>
  <c r="CU52"/>
  <c r="CU54"/>
  <c r="CU56"/>
  <c r="CU58"/>
  <c r="CU60"/>
  <c r="CT29"/>
  <c r="CT32"/>
  <c r="CT34"/>
  <c r="CT36"/>
  <c r="CT38"/>
  <c r="CT40"/>
  <c r="CT42"/>
  <c r="CT44"/>
  <c r="CT46"/>
  <c r="CT48"/>
  <c r="CT50"/>
  <c r="CT52"/>
  <c r="CT54"/>
  <c r="CT56"/>
  <c r="CT59"/>
  <c r="CT61"/>
  <c r="CU17"/>
  <c r="CU27"/>
  <c r="CU25"/>
  <c r="CU23"/>
  <c r="CU21"/>
  <c r="CU19"/>
  <c r="CU16"/>
  <c r="CU9"/>
  <c r="CU11"/>
  <c r="CU13"/>
  <c r="CU15"/>
  <c r="CT8"/>
  <c r="CT10"/>
  <c r="CT12"/>
  <c r="CT14"/>
  <c r="CT16"/>
  <c r="CT19"/>
  <c r="CT21"/>
  <c r="CT23"/>
  <c r="CT25"/>
  <c r="CT27"/>
  <c r="CA9" i="1"/>
  <c r="CA11"/>
  <c r="CA13"/>
  <c r="CA15"/>
  <c r="CA17"/>
  <c r="CA19"/>
  <c r="CA21"/>
  <c r="CA23"/>
  <c r="CA25"/>
  <c r="CA27"/>
  <c r="CA29"/>
  <c r="CA31"/>
  <c r="CA33"/>
  <c r="CA36"/>
  <c r="CA38"/>
  <c r="CA40"/>
  <c r="CA42"/>
  <c r="CA44"/>
  <c r="CA46"/>
  <c r="CA47"/>
  <c r="CA49"/>
  <c r="CA51"/>
  <c r="CA53"/>
  <c r="CA55"/>
  <c r="CA57"/>
  <c r="CA60"/>
  <c r="CA62"/>
  <c r="CA7"/>
  <c r="BX8" i="6"/>
  <c r="BZ8"/>
  <c r="BY9"/>
  <c r="BX10"/>
  <c r="BZ10"/>
  <c r="BY11"/>
  <c r="BX12"/>
  <c r="BZ12"/>
  <c r="BY13"/>
  <c r="BX14"/>
  <c r="BZ14"/>
  <c r="BY15"/>
  <c r="BX16"/>
  <c r="BZ16"/>
  <c r="BY17"/>
  <c r="BX18"/>
  <c r="BZ18"/>
  <c r="BY22"/>
  <c r="BX23"/>
  <c r="BZ23"/>
  <c r="BY24"/>
  <c r="BX25"/>
  <c r="BZ25"/>
  <c r="BY26"/>
  <c r="BX27"/>
  <c r="BZ27"/>
  <c r="BY28"/>
  <c r="BX29"/>
  <c r="BZ29"/>
  <c r="BY30"/>
  <c r="BX31"/>
  <c r="BZ31"/>
  <c r="BY32"/>
  <c r="BX33"/>
  <c r="BZ33"/>
  <c r="BY34"/>
  <c r="BX35"/>
  <c r="BZ35"/>
  <c r="BY36"/>
  <c r="BY7"/>
  <c r="BX7"/>
  <c r="CT58" i="7"/>
  <c r="CT60"/>
  <c r="CT28"/>
  <c r="CT17"/>
  <c r="CU26"/>
  <c r="CU24"/>
  <c r="CU22"/>
  <c r="CU20"/>
  <c r="CU18"/>
  <c r="CU8"/>
  <c r="CU10"/>
  <c r="CU12"/>
  <c r="CU14"/>
  <c r="CU7"/>
  <c r="CT7"/>
  <c r="CT9"/>
  <c r="CT11"/>
  <c r="CT13"/>
  <c r="CT15"/>
  <c r="CT18"/>
  <c r="CT20"/>
  <c r="CT22"/>
  <c r="CT24"/>
  <c r="CT26"/>
  <c r="CA8" i="1"/>
  <c r="CA10"/>
  <c r="CA12"/>
  <c r="CA14"/>
  <c r="CA16"/>
  <c r="CA18"/>
  <c r="CA20"/>
  <c r="CA22"/>
  <c r="CA24"/>
  <c r="CA26"/>
  <c r="CA28"/>
  <c r="CA30"/>
  <c r="CA32"/>
  <c r="CA34"/>
  <c r="CA35"/>
  <c r="CA37"/>
  <c r="CA39"/>
  <c r="CA41"/>
  <c r="CA43"/>
  <c r="CA45"/>
  <c r="CA48"/>
  <c r="CA50"/>
  <c r="CA52"/>
  <c r="CA54"/>
  <c r="CA56"/>
  <c r="CA58"/>
  <c r="CA59"/>
  <c r="CA61"/>
  <c r="CA63"/>
  <c r="BY8" i="6"/>
  <c r="BX9"/>
  <c r="BZ9"/>
  <c r="BY10"/>
  <c r="BX11"/>
  <c r="BZ11"/>
  <c r="BY12"/>
  <c r="BX13"/>
  <c r="BZ13"/>
  <c r="BY14"/>
  <c r="BX15"/>
  <c r="BZ15"/>
  <c r="BY16"/>
  <c r="BX17"/>
  <c r="BZ17"/>
  <c r="BY18"/>
  <c r="BX22"/>
  <c r="BZ22"/>
  <c r="BY23"/>
  <c r="BX24"/>
  <c r="BZ24"/>
  <c r="BY25"/>
  <c r="BX26"/>
  <c r="BZ26"/>
  <c r="BY27"/>
  <c r="BX28"/>
  <c r="BZ28"/>
  <c r="BY29"/>
  <c r="BX30"/>
  <c r="BZ30"/>
  <c r="BY31"/>
  <c r="BX32"/>
  <c r="BZ32"/>
  <c r="BY33"/>
  <c r="BX34"/>
  <c r="BZ34"/>
  <c r="BY35"/>
  <c r="BX36"/>
  <c r="BZ36"/>
  <c r="BZ7"/>
  <c r="BL23"/>
  <c r="BL25"/>
  <c r="BL27"/>
  <c r="BL29"/>
  <c r="BL31"/>
  <c r="BL33"/>
  <c r="BL35"/>
  <c r="BL22"/>
  <c r="BL9"/>
  <c r="BL11"/>
  <c r="BL13"/>
  <c r="BL15"/>
  <c r="BL24"/>
  <c r="BL26"/>
  <c r="BL28"/>
  <c r="BL30"/>
  <c r="BL32"/>
  <c r="BL34"/>
  <c r="BL36"/>
  <c r="BL8"/>
  <c r="BL10"/>
  <c r="BL12"/>
  <c r="BL14"/>
  <c r="BL16"/>
  <c r="BL17"/>
  <c r="BL7"/>
  <c r="BL18"/>
  <c r="CX40" i="1"/>
  <c r="BL9" i="7"/>
  <c r="BL11"/>
  <c r="BL13"/>
  <c r="BL15"/>
  <c r="BL17"/>
  <c r="BL19"/>
  <c r="BL21"/>
  <c r="BL23"/>
  <c r="BL25"/>
  <c r="BL27"/>
  <c r="BL29"/>
  <c r="BL31"/>
  <c r="BL33"/>
  <c r="BL35"/>
  <c r="BL37"/>
  <c r="BL39"/>
  <c r="BL41"/>
  <c r="BL43"/>
  <c r="BL45"/>
  <c r="BL47"/>
  <c r="BL49"/>
  <c r="BL51"/>
  <c r="BL53"/>
  <c r="BL55"/>
  <c r="BL8"/>
  <c r="BL10"/>
  <c r="BL12"/>
  <c r="BL14"/>
  <c r="BL16"/>
  <c r="BL18"/>
  <c r="BL20"/>
  <c r="BL22"/>
  <c r="BL24"/>
  <c r="BL26"/>
  <c r="BL28"/>
  <c r="BL30"/>
  <c r="BL32"/>
  <c r="BL34"/>
  <c r="BL36"/>
  <c r="BL38"/>
  <c r="BL40"/>
  <c r="BL42"/>
  <c r="BL44"/>
  <c r="BL46"/>
  <c r="BL48"/>
  <c r="BL50"/>
  <c r="BL52"/>
  <c r="BL54"/>
  <c r="BL56"/>
  <c r="BL57"/>
  <c r="BL59"/>
  <c r="BL61"/>
  <c r="BL7"/>
  <c r="BL58"/>
  <c r="BL60"/>
  <c r="BL62"/>
  <c r="BL64"/>
  <c r="BL63"/>
  <c r="E14" i="13" s="1"/>
  <c r="BT17" i="9"/>
  <c r="BT19"/>
  <c r="BT21"/>
  <c r="BT23"/>
  <c r="BT25"/>
  <c r="BT27"/>
  <c r="BT29"/>
  <c r="BT31"/>
  <c r="BT33"/>
  <c r="BT35"/>
  <c r="BT37"/>
  <c r="BT7"/>
  <c r="BT9"/>
  <c r="BT11"/>
  <c r="BT13"/>
  <c r="BT15"/>
  <c r="BT18"/>
  <c r="BT20"/>
  <c r="BT22"/>
  <c r="BT24"/>
  <c r="BT26"/>
  <c r="BT28"/>
  <c r="BT30"/>
  <c r="BT32"/>
  <c r="BT34"/>
  <c r="BT36"/>
  <c r="BT8"/>
  <c r="BT10"/>
  <c r="BT12"/>
  <c r="BT14"/>
  <c r="BT16"/>
  <c r="CL26"/>
  <c r="CN26"/>
  <c r="DL26"/>
  <c r="CL27"/>
  <c r="CN27"/>
  <c r="DL27"/>
  <c r="CL28"/>
  <c r="CN28"/>
  <c r="DL28"/>
  <c r="CL29"/>
  <c r="CN29"/>
  <c r="DL29"/>
  <c r="CL30"/>
  <c r="CN30"/>
  <c r="DL30"/>
  <c r="CL31"/>
  <c r="CN31"/>
  <c r="DL31"/>
  <c r="CM26"/>
  <c r="CO26"/>
  <c r="DM26"/>
  <c r="CM27"/>
  <c r="CO27"/>
  <c r="DM27"/>
  <c r="CM28"/>
  <c r="CO28"/>
  <c r="DM28"/>
  <c r="CM29"/>
  <c r="CO29"/>
  <c r="DM29"/>
  <c r="CM30"/>
  <c r="CO30"/>
  <c r="DM30"/>
  <c r="CM31"/>
  <c r="CO31"/>
  <c r="DM31"/>
  <c r="CL32"/>
  <c r="CN32"/>
  <c r="DL32"/>
  <c r="CL33"/>
  <c r="CN33"/>
  <c r="DL33"/>
  <c r="CL34"/>
  <c r="CN34"/>
  <c r="DL34"/>
  <c r="CL35"/>
  <c r="CN35"/>
  <c r="DL35"/>
  <c r="CL36"/>
  <c r="CN36"/>
  <c r="DL36"/>
  <c r="CL37"/>
  <c r="CN37"/>
  <c r="DL37"/>
  <c r="CM32"/>
  <c r="CO32"/>
  <c r="DM32"/>
  <c r="CM33"/>
  <c r="CO33"/>
  <c r="DM33"/>
  <c r="CM34"/>
  <c r="CO34"/>
  <c r="DM34"/>
  <c r="CM35"/>
  <c r="CO35"/>
  <c r="DM35"/>
  <c r="CM36"/>
  <c r="CO36"/>
  <c r="DM36"/>
  <c r="CM37"/>
  <c r="CO37"/>
  <c r="DM37"/>
  <c r="CV62" i="7"/>
  <c r="CW62"/>
  <c r="CL8" i="9"/>
  <c r="CN8"/>
  <c r="CL9"/>
  <c r="CN9"/>
  <c r="CL10"/>
  <c r="CN10"/>
  <c r="CL11"/>
  <c r="CN11"/>
  <c r="CL12"/>
  <c r="CN12"/>
  <c r="CL13"/>
  <c r="CN13"/>
  <c r="CL14"/>
  <c r="CN14"/>
  <c r="CL15"/>
  <c r="CN15"/>
  <c r="CM16"/>
  <c r="CO16"/>
  <c r="CM17"/>
  <c r="CO17"/>
  <c r="CM18"/>
  <c r="CO18"/>
  <c r="CM19"/>
  <c r="CO19"/>
  <c r="CM20"/>
  <c r="CO20"/>
  <c r="CM21"/>
  <c r="CO21"/>
  <c r="CM22"/>
  <c r="CO22"/>
  <c r="CM23"/>
  <c r="CO23"/>
  <c r="CM24"/>
  <c r="CO24"/>
  <c r="CM25"/>
  <c r="CO25"/>
  <c r="CN7"/>
  <c r="DM25"/>
  <c r="DM24"/>
  <c r="DM23"/>
  <c r="DM22"/>
  <c r="CM8"/>
  <c r="CO8"/>
  <c r="CM9"/>
  <c r="CO9"/>
  <c r="CM10"/>
  <c r="CO10"/>
  <c r="CM11"/>
  <c r="CO11"/>
  <c r="CM12"/>
  <c r="CO12"/>
  <c r="CM13"/>
  <c r="CO13"/>
  <c r="CM14"/>
  <c r="CO14"/>
  <c r="CM15"/>
  <c r="CO15"/>
  <c r="CL16"/>
  <c r="CN16"/>
  <c r="CL17"/>
  <c r="CN17"/>
  <c r="CL18"/>
  <c r="CN18"/>
  <c r="CL19"/>
  <c r="CN19"/>
  <c r="CL20"/>
  <c r="CN20"/>
  <c r="CL21"/>
  <c r="CN21"/>
  <c r="CL22"/>
  <c r="CN22"/>
  <c r="CL23"/>
  <c r="CN23"/>
  <c r="CL24"/>
  <c r="CN24"/>
  <c r="CL25"/>
  <c r="CN25"/>
  <c r="CM7"/>
  <c r="CO7"/>
  <c r="CL7"/>
  <c r="DL25"/>
  <c r="DL24"/>
  <c r="DL23"/>
  <c r="DL21"/>
  <c r="DL20"/>
  <c r="DM19"/>
  <c r="DM18"/>
  <c r="DM17"/>
  <c r="DM16"/>
  <c r="DL15"/>
  <c r="DM14"/>
  <c r="DM13"/>
  <c r="DM12"/>
  <c r="DL11"/>
  <c r="DL10"/>
  <c r="DL9"/>
  <c r="DL8"/>
  <c r="CA8" i="7"/>
  <c r="CC8"/>
  <c r="CB9"/>
  <c r="CA10"/>
  <c r="CC10"/>
  <c r="CB11"/>
  <c r="CA12"/>
  <c r="CC12"/>
  <c r="CB13"/>
  <c r="CA14"/>
  <c r="CC14"/>
  <c r="CB15"/>
  <c r="CA16"/>
  <c r="CC16"/>
  <c r="CB17"/>
  <c r="CA18"/>
  <c r="CC18"/>
  <c r="CB19"/>
  <c r="CA20"/>
  <c r="CC20"/>
  <c r="CB21"/>
  <c r="DL22" i="9"/>
  <c r="DM21"/>
  <c r="DM20"/>
  <c r="DL19"/>
  <c r="DL18"/>
  <c r="DL17"/>
  <c r="DL16"/>
  <c r="DM15"/>
  <c r="DL14"/>
  <c r="DL13"/>
  <c r="DL12"/>
  <c r="DM11"/>
  <c r="DM10"/>
  <c r="DM9"/>
  <c r="DM8"/>
  <c r="CB8" i="7"/>
  <c r="CA9"/>
  <c r="CC9"/>
  <c r="CB10"/>
  <c r="CA11"/>
  <c r="CC11"/>
  <c r="CB12"/>
  <c r="CA13"/>
  <c r="CC13"/>
  <c r="CB14"/>
  <c r="CA15"/>
  <c r="CC15"/>
  <c r="CB16"/>
  <c r="CA17"/>
  <c r="CC17"/>
  <c r="CB18"/>
  <c r="CA19"/>
  <c r="CC19"/>
  <c r="CB20"/>
  <c r="CA21"/>
  <c r="CC21"/>
  <c r="CB22"/>
  <c r="CA23"/>
  <c r="CC23"/>
  <c r="CB24"/>
  <c r="CA25"/>
  <c r="CC25"/>
  <c r="CB26"/>
  <c r="CA27"/>
  <c r="CC27"/>
  <c r="CB28"/>
  <c r="CA29"/>
  <c r="CC29"/>
  <c r="CB30"/>
  <c r="CA31"/>
  <c r="CC31"/>
  <c r="CB32"/>
  <c r="CA33"/>
  <c r="CC33"/>
  <c r="CB34"/>
  <c r="CA35"/>
  <c r="CC35"/>
  <c r="CB36"/>
  <c r="CA37"/>
  <c r="CC37"/>
  <c r="CB38"/>
  <c r="CA39"/>
  <c r="CC39"/>
  <c r="CB40"/>
  <c r="CA41"/>
  <c r="CC41"/>
  <c r="CB42"/>
  <c r="CA43"/>
  <c r="CC43"/>
  <c r="CB44"/>
  <c r="CA45"/>
  <c r="CC45"/>
  <c r="CB46"/>
  <c r="CA47"/>
  <c r="CC47"/>
  <c r="CB48"/>
  <c r="CA49"/>
  <c r="CC49"/>
  <c r="CB50"/>
  <c r="CA51"/>
  <c r="CC51"/>
  <c r="CB52"/>
  <c r="CA53"/>
  <c r="CC53"/>
  <c r="CB54"/>
  <c r="CA55"/>
  <c r="CC55"/>
  <c r="CB56"/>
  <c r="CA57"/>
  <c r="CC57"/>
  <c r="CB58"/>
  <c r="CA59"/>
  <c r="CC59"/>
  <c r="CB60"/>
  <c r="CA61"/>
  <c r="CC61"/>
  <c r="CC7"/>
  <c r="CC22"/>
  <c r="CA24"/>
  <c r="CB25"/>
  <c r="CC26"/>
  <c r="CA28"/>
  <c r="CB29"/>
  <c r="CC30"/>
  <c r="CA32"/>
  <c r="CB33"/>
  <c r="CC34"/>
  <c r="CA36"/>
  <c r="CB37"/>
  <c r="CC38"/>
  <c r="CA40"/>
  <c r="CB41"/>
  <c r="CC42"/>
  <c r="CA44"/>
  <c r="CB45"/>
  <c r="CC46"/>
  <c r="CA48"/>
  <c r="CB49"/>
  <c r="CC50"/>
  <c r="CA52"/>
  <c r="CB53"/>
  <c r="CC54"/>
  <c r="CA56"/>
  <c r="CB57"/>
  <c r="CC58"/>
  <c r="CA60"/>
  <c r="CB61"/>
  <c r="CA7"/>
  <c r="CW31"/>
  <c r="CW22"/>
  <c r="CW7"/>
  <c r="CW8" i="6"/>
  <c r="CW9"/>
  <c r="CW10"/>
  <c r="CW11"/>
  <c r="CW12"/>
  <c r="CW13"/>
  <c r="CW14"/>
  <c r="CW15"/>
  <c r="CW16"/>
  <c r="CW17"/>
  <c r="CW18"/>
  <c r="CW22"/>
  <c r="CW23"/>
  <c r="CW24"/>
  <c r="CW25"/>
  <c r="CW26"/>
  <c r="CW27"/>
  <c r="CW28"/>
  <c r="CW29"/>
  <c r="CW30"/>
  <c r="CW31"/>
  <c r="CW32"/>
  <c r="CW33"/>
  <c r="CW34"/>
  <c r="CW35"/>
  <c r="CW36"/>
  <c r="CV7"/>
  <c r="CW28" i="7"/>
  <c r="CW32"/>
  <c r="CW33"/>
  <c r="CW34"/>
  <c r="CW35"/>
  <c r="CW36"/>
  <c r="CW41"/>
  <c r="CW43"/>
  <c r="CW45"/>
  <c r="CW48"/>
  <c r="CW50"/>
  <c r="CW52"/>
  <c r="CW54"/>
  <c r="CW56"/>
  <c r="CW58"/>
  <c r="CW60"/>
  <c r="CV29"/>
  <c r="CV32"/>
  <c r="CV34"/>
  <c r="CV36"/>
  <c r="CV38"/>
  <c r="CV40"/>
  <c r="CV42"/>
  <c r="CV44"/>
  <c r="CV46"/>
  <c r="CV48"/>
  <c r="CV50"/>
  <c r="CV52"/>
  <c r="CV54"/>
  <c r="CV56"/>
  <c r="CA22"/>
  <c r="CB23"/>
  <c r="CC24"/>
  <c r="CA26"/>
  <c r="CB27"/>
  <c r="CC28"/>
  <c r="CA30"/>
  <c r="CB31"/>
  <c r="CC32"/>
  <c r="CA34"/>
  <c r="CB35"/>
  <c r="CC36"/>
  <c r="CA38"/>
  <c r="CB39"/>
  <c r="CC40"/>
  <c r="CA42"/>
  <c r="CB43"/>
  <c r="CC44"/>
  <c r="CA46"/>
  <c r="CB47"/>
  <c r="CC48"/>
  <c r="CA50"/>
  <c r="CB51"/>
  <c r="CC52"/>
  <c r="CA54"/>
  <c r="CB55"/>
  <c r="CC56"/>
  <c r="CA58"/>
  <c r="CB59"/>
  <c r="CC60"/>
  <c r="CB7"/>
  <c r="CW46"/>
  <c r="CW25"/>
  <c r="CW17"/>
  <c r="CV8" i="6"/>
  <c r="CV9"/>
  <c r="CV10"/>
  <c r="CV11"/>
  <c r="CV12"/>
  <c r="CV13"/>
  <c r="CV14"/>
  <c r="CV15"/>
  <c r="CV16"/>
  <c r="CV17"/>
  <c r="CV18"/>
  <c r="CV22"/>
  <c r="CV23"/>
  <c r="CV24"/>
  <c r="CV25"/>
  <c r="CV26"/>
  <c r="CV27"/>
  <c r="CV28"/>
  <c r="CV29"/>
  <c r="CV30"/>
  <c r="CV31"/>
  <c r="CV32"/>
  <c r="CV33"/>
  <c r="CV34"/>
  <c r="CV35"/>
  <c r="CV36"/>
  <c r="CW7"/>
  <c r="CW29" i="7"/>
  <c r="CW37"/>
  <c r="CW38"/>
  <c r="CW39"/>
  <c r="CW40"/>
  <c r="CW42"/>
  <c r="CW44"/>
  <c r="CW47"/>
  <c r="CW49"/>
  <c r="CW51"/>
  <c r="CW53"/>
  <c r="CW55"/>
  <c r="CW57"/>
  <c r="CW59"/>
  <c r="CW61"/>
  <c r="CV30"/>
  <c r="CV31"/>
  <c r="CV33"/>
  <c r="CV35"/>
  <c r="CV37"/>
  <c r="CV39"/>
  <c r="CV41"/>
  <c r="CV43"/>
  <c r="CV45"/>
  <c r="CV47"/>
  <c r="CV49"/>
  <c r="CV51"/>
  <c r="CV53"/>
  <c r="CV55"/>
  <c r="CV57"/>
  <c r="CV58"/>
  <c r="CV60"/>
  <c r="CV28"/>
  <c r="CW26"/>
  <c r="CW23"/>
  <c r="CW20"/>
  <c r="CW18"/>
  <c r="CW15"/>
  <c r="CW13"/>
  <c r="CW11"/>
  <c r="CW9"/>
  <c r="CV8"/>
  <c r="CV10"/>
  <c r="CV12"/>
  <c r="CV14"/>
  <c r="CV16"/>
  <c r="CV18"/>
  <c r="CV20"/>
  <c r="CV22"/>
  <c r="CV24"/>
  <c r="CV26"/>
  <c r="CB8" i="1"/>
  <c r="CB10"/>
  <c r="CB12"/>
  <c r="CB14"/>
  <c r="CB16"/>
  <c r="CB18"/>
  <c r="CB20"/>
  <c r="CB22"/>
  <c r="CB24"/>
  <c r="CB26"/>
  <c r="CB28"/>
  <c r="CB30"/>
  <c r="CB32"/>
  <c r="CB34"/>
  <c r="CB35"/>
  <c r="CB37"/>
  <c r="CB39"/>
  <c r="CB41"/>
  <c r="CB43"/>
  <c r="CB45"/>
  <c r="CB48"/>
  <c r="CB50"/>
  <c r="CB52"/>
  <c r="CB54"/>
  <c r="CB56"/>
  <c r="CB58"/>
  <c r="CB59"/>
  <c r="CB61"/>
  <c r="CB63"/>
  <c r="CB8" i="6"/>
  <c r="CA9"/>
  <c r="CC9"/>
  <c r="CB10"/>
  <c r="CA11"/>
  <c r="CC11"/>
  <c r="CB12"/>
  <c r="CA13"/>
  <c r="CC13"/>
  <c r="CB14"/>
  <c r="CA15"/>
  <c r="CC15"/>
  <c r="CB16"/>
  <c r="CA17"/>
  <c r="CC17"/>
  <c r="CB18"/>
  <c r="CA22"/>
  <c r="CC22"/>
  <c r="CB23"/>
  <c r="CA24"/>
  <c r="CC24"/>
  <c r="CB25"/>
  <c r="CA26"/>
  <c r="CC26"/>
  <c r="CB27"/>
  <c r="CA28"/>
  <c r="CC28"/>
  <c r="CB29"/>
  <c r="CA30"/>
  <c r="CC30"/>
  <c r="CB31"/>
  <c r="CA32"/>
  <c r="CC32"/>
  <c r="CB33"/>
  <c r="CA34"/>
  <c r="CC34"/>
  <c r="CB35"/>
  <c r="CA36"/>
  <c r="CC36"/>
  <c r="CC7"/>
  <c r="CV59" i="7"/>
  <c r="CV61"/>
  <c r="CW27"/>
  <c r="CW24"/>
  <c r="CW21"/>
  <c r="CW19"/>
  <c r="CW16"/>
  <c r="CW14"/>
  <c r="CW12"/>
  <c r="CW10"/>
  <c r="CW8"/>
  <c r="CV7"/>
  <c r="CV9"/>
  <c r="CV11"/>
  <c r="CV13"/>
  <c r="CV15"/>
  <c r="CV17"/>
  <c r="CV19"/>
  <c r="CV21"/>
  <c r="CV23"/>
  <c r="CV25"/>
  <c r="CV27"/>
  <c r="CB9" i="1"/>
  <c r="CB11"/>
  <c r="CB13"/>
  <c r="CB15"/>
  <c r="CB17"/>
  <c r="CB19"/>
  <c r="CB21"/>
  <c r="CB23"/>
  <c r="CB25"/>
  <c r="CB27"/>
  <c r="CB29"/>
  <c r="CB31"/>
  <c r="CB33"/>
  <c r="CB36"/>
  <c r="CB38"/>
  <c r="CB40"/>
  <c r="CB42"/>
  <c r="CB44"/>
  <c r="CB46"/>
  <c r="CB47"/>
  <c r="CB49"/>
  <c r="CB51"/>
  <c r="CB53"/>
  <c r="CB55"/>
  <c r="CB57"/>
  <c r="CB60"/>
  <c r="CB62"/>
  <c r="CB7"/>
  <c r="CA8" i="6"/>
  <c r="CC8"/>
  <c r="CB9"/>
  <c r="CA10"/>
  <c r="CC10"/>
  <c r="CB11"/>
  <c r="CA12"/>
  <c r="CC12"/>
  <c r="CB13"/>
  <c r="CA14"/>
  <c r="CC14"/>
  <c r="CB15"/>
  <c r="CA16"/>
  <c r="CC16"/>
  <c r="CB17"/>
  <c r="CA18"/>
  <c r="CC18"/>
  <c r="CB22"/>
  <c r="CA23"/>
  <c r="CC23"/>
  <c r="CB24"/>
  <c r="CA25"/>
  <c r="CC25"/>
  <c r="CB26"/>
  <c r="CA27"/>
  <c r="CC27"/>
  <c r="CB28"/>
  <c r="CA29"/>
  <c r="CC29"/>
  <c r="CB30"/>
  <c r="CA31"/>
  <c r="CC31"/>
  <c r="CB32"/>
  <c r="CA33"/>
  <c r="CC33"/>
  <c r="CB34"/>
  <c r="CA35"/>
  <c r="CC35"/>
  <c r="CB36"/>
  <c r="CB7"/>
  <c r="CA7"/>
  <c r="BM24"/>
  <c r="BM26"/>
  <c r="BM28"/>
  <c r="BM30"/>
  <c r="BM32"/>
  <c r="BM34"/>
  <c r="BM36"/>
  <c r="BM8"/>
  <c r="BM10"/>
  <c r="BM12"/>
  <c r="BM14"/>
  <c r="BM16"/>
  <c r="BM23"/>
  <c r="BM25"/>
  <c r="BM27"/>
  <c r="BM29"/>
  <c r="BM31"/>
  <c r="BM33"/>
  <c r="BM35"/>
  <c r="BM22"/>
  <c r="BM9"/>
  <c r="BM11"/>
  <c r="BM13"/>
  <c r="BM15"/>
  <c r="BM18"/>
  <c r="BM17"/>
  <c r="BM7"/>
  <c r="DC40" i="1"/>
  <c r="BM8" i="7"/>
  <c r="BM10"/>
  <c r="BM12"/>
  <c r="BM14"/>
  <c r="BM16"/>
  <c r="BM18"/>
  <c r="BM20"/>
  <c r="BM22"/>
  <c r="BM24"/>
  <c r="BM26"/>
  <c r="BM28"/>
  <c r="BM30"/>
  <c r="BM32"/>
  <c r="BM34"/>
  <c r="BM36"/>
  <c r="BM38"/>
  <c r="BM40"/>
  <c r="BM42"/>
  <c r="BM44"/>
  <c r="BM46"/>
  <c r="BM48"/>
  <c r="BM50"/>
  <c r="BM52"/>
  <c r="BM54"/>
  <c r="BM9"/>
  <c r="BM11"/>
  <c r="BM13"/>
  <c r="BM15"/>
  <c r="BM17"/>
  <c r="BM19"/>
  <c r="BM21"/>
  <c r="BM23"/>
  <c r="BM25"/>
  <c r="BM27"/>
  <c r="BM29"/>
  <c r="BM31"/>
  <c r="BM33"/>
  <c r="BM35"/>
  <c r="BM37"/>
  <c r="BM39"/>
  <c r="BM41"/>
  <c r="BM43"/>
  <c r="BM45"/>
  <c r="BM47"/>
  <c r="BM49"/>
  <c r="BM51"/>
  <c r="BM53"/>
  <c r="BM55"/>
  <c r="BM56"/>
  <c r="BM58"/>
  <c r="BM60"/>
  <c r="BM62"/>
  <c r="BM57"/>
  <c r="BM59"/>
  <c r="BM61"/>
  <c r="BM7"/>
  <c r="BM64"/>
  <c r="BM63"/>
  <c r="F14" i="13" s="1"/>
  <c r="BU18" i="9"/>
  <c r="BU20"/>
  <c r="BU22"/>
  <c r="BU24"/>
  <c r="BU26"/>
  <c r="BU28"/>
  <c r="BU30"/>
  <c r="BU32"/>
  <c r="BU34"/>
  <c r="BU36"/>
  <c r="BU8"/>
  <c r="BU10"/>
  <c r="BU12"/>
  <c r="BU14"/>
  <c r="BU16"/>
  <c r="BU17"/>
  <c r="BU19"/>
  <c r="BU21"/>
  <c r="BU23"/>
  <c r="BU25"/>
  <c r="BU27"/>
  <c r="BU29"/>
  <c r="BU31"/>
  <c r="BU33"/>
  <c r="BU35"/>
  <c r="BU37"/>
  <c r="BU7"/>
  <c r="BU9"/>
  <c r="BU11"/>
  <c r="BU13"/>
  <c r="BU15"/>
  <c r="CP26"/>
  <c r="CR26"/>
  <c r="DN26"/>
  <c r="CP27"/>
  <c r="CR27"/>
  <c r="DN27"/>
  <c r="CP28"/>
  <c r="CR28"/>
  <c r="DN28"/>
  <c r="CP29"/>
  <c r="CR29"/>
  <c r="DN29"/>
  <c r="CP30"/>
  <c r="CR30"/>
  <c r="DN30"/>
  <c r="CP31"/>
  <c r="CR31"/>
  <c r="DN31"/>
  <c r="CQ26"/>
  <c r="CS26"/>
  <c r="DO26"/>
  <c r="CQ27"/>
  <c r="CS27"/>
  <c r="DO27"/>
  <c r="CQ28"/>
  <c r="CS28"/>
  <c r="DO28"/>
  <c r="CQ29"/>
  <c r="CS29"/>
  <c r="DO29"/>
  <c r="CQ30"/>
  <c r="CS30"/>
  <c r="DO30"/>
  <c r="CQ31"/>
  <c r="CS31"/>
  <c r="DO31"/>
  <c r="CP32"/>
  <c r="CR32"/>
  <c r="DN32"/>
  <c r="CP33"/>
  <c r="CR33"/>
  <c r="DN33"/>
  <c r="CP34"/>
  <c r="CR34"/>
  <c r="DN34"/>
  <c r="CP35"/>
  <c r="CR35"/>
  <c r="DN35"/>
  <c r="CP36"/>
  <c r="CR36"/>
  <c r="DN36"/>
  <c r="CP37"/>
  <c r="CR37"/>
  <c r="DN37"/>
  <c r="CQ32"/>
  <c r="CS32"/>
  <c r="DO32"/>
  <c r="CQ33"/>
  <c r="CS33"/>
  <c r="DO33"/>
  <c r="CQ34"/>
  <c r="CS34"/>
  <c r="DO34"/>
  <c r="CQ35"/>
  <c r="CS35"/>
  <c r="DO35"/>
  <c r="CQ36"/>
  <c r="CS36"/>
  <c r="DO36"/>
  <c r="CQ37"/>
  <c r="CS37"/>
  <c r="DO37"/>
  <c r="CP8"/>
  <c r="CR8"/>
  <c r="CP9"/>
  <c r="CR9"/>
  <c r="CP10"/>
  <c r="CR10"/>
  <c r="CP11"/>
  <c r="CR11"/>
  <c r="CP12"/>
  <c r="CR12"/>
  <c r="CP13"/>
  <c r="CR13"/>
  <c r="CP14"/>
  <c r="CR14"/>
  <c r="CP15"/>
  <c r="CR15"/>
  <c r="CQ16"/>
  <c r="CS16"/>
  <c r="CQ17"/>
  <c r="CS17"/>
  <c r="CQ18"/>
  <c r="CS18"/>
  <c r="CQ19"/>
  <c r="CS19"/>
  <c r="CQ20"/>
  <c r="CS20"/>
  <c r="CQ21"/>
  <c r="CS21"/>
  <c r="CQ22"/>
  <c r="CS22"/>
  <c r="CQ23"/>
  <c r="CS23"/>
  <c r="CQ24"/>
  <c r="CS24"/>
  <c r="CQ25"/>
  <c r="CS25"/>
  <c r="CQ7"/>
  <c r="CS7"/>
  <c r="CP7"/>
  <c r="DO25"/>
  <c r="DO24"/>
  <c r="DO23"/>
  <c r="DO22"/>
  <c r="CX62" i="7"/>
  <c r="CY62"/>
  <c r="CQ8" i="9"/>
  <c r="CS8"/>
  <c r="CQ9"/>
  <c r="CS9"/>
  <c r="CQ10"/>
  <c r="CS10"/>
  <c r="CQ11"/>
  <c r="CS11"/>
  <c r="CQ12"/>
  <c r="CS12"/>
  <c r="CQ13"/>
  <c r="CS13"/>
  <c r="CQ14"/>
  <c r="CS14"/>
  <c r="CQ15"/>
  <c r="CS15"/>
  <c r="CP16"/>
  <c r="CR16"/>
  <c r="CP17"/>
  <c r="CR17"/>
  <c r="CP18"/>
  <c r="CR18"/>
  <c r="CP19"/>
  <c r="CR19"/>
  <c r="CP20"/>
  <c r="CR20"/>
  <c r="CP21"/>
  <c r="CR21"/>
  <c r="CP22"/>
  <c r="CR22"/>
  <c r="CP23"/>
  <c r="CR23"/>
  <c r="CP24"/>
  <c r="CR24"/>
  <c r="CP25"/>
  <c r="CR25"/>
  <c r="CR7"/>
  <c r="DN25"/>
  <c r="DN24"/>
  <c r="DN22"/>
  <c r="DN21"/>
  <c r="DN20"/>
  <c r="DO19"/>
  <c r="DO18"/>
  <c r="DO17"/>
  <c r="DO16"/>
  <c r="DN15"/>
  <c r="DO14"/>
  <c r="DO13"/>
  <c r="DO12"/>
  <c r="DN11"/>
  <c r="DN10"/>
  <c r="DN9"/>
  <c r="DN8"/>
  <c r="CX31" i="7"/>
  <c r="CE8"/>
  <c r="CD9"/>
  <c r="CF9"/>
  <c r="CE10"/>
  <c r="CD11"/>
  <c r="CF11"/>
  <c r="CE12"/>
  <c r="CD13"/>
  <c r="CF13"/>
  <c r="CE14"/>
  <c r="CD15"/>
  <c r="CF15"/>
  <c r="CE16"/>
  <c r="CD17"/>
  <c r="CF17"/>
  <c r="CE18"/>
  <c r="CD19"/>
  <c r="CF19"/>
  <c r="CE20"/>
  <c r="CD21"/>
  <c r="CF21"/>
  <c r="CE22"/>
  <c r="CD23"/>
  <c r="CF23"/>
  <c r="CE24"/>
  <c r="CD25"/>
  <c r="CF25"/>
  <c r="CE26"/>
  <c r="CD27"/>
  <c r="CF27"/>
  <c r="CE28"/>
  <c r="CD29"/>
  <c r="CF29"/>
  <c r="CE30"/>
  <c r="CD31"/>
  <c r="CF31"/>
  <c r="CE32"/>
  <c r="CD33"/>
  <c r="CF33"/>
  <c r="CE34"/>
  <c r="CD35"/>
  <c r="CF35"/>
  <c r="CE36"/>
  <c r="CD37"/>
  <c r="CF37"/>
  <c r="CE38"/>
  <c r="CD39"/>
  <c r="CF39"/>
  <c r="CE40"/>
  <c r="CD41"/>
  <c r="CF41"/>
  <c r="CE42"/>
  <c r="CD43"/>
  <c r="CF43"/>
  <c r="CE44"/>
  <c r="CD45"/>
  <c r="CF45"/>
  <c r="CE46"/>
  <c r="CD47"/>
  <c r="CF47"/>
  <c r="CE48"/>
  <c r="CD49"/>
  <c r="CF49"/>
  <c r="CE50"/>
  <c r="CD51"/>
  <c r="CF51"/>
  <c r="CE52"/>
  <c r="CD53"/>
  <c r="CF53"/>
  <c r="CE54"/>
  <c r="CD55"/>
  <c r="CF55"/>
  <c r="CE56"/>
  <c r="CD57"/>
  <c r="CF57"/>
  <c r="CE58"/>
  <c r="CD59"/>
  <c r="CF59"/>
  <c r="CE60"/>
  <c r="CD61"/>
  <c r="CF61"/>
  <c r="CF7"/>
  <c r="DN23" i="9"/>
  <c r="DO21"/>
  <c r="DO20"/>
  <c r="DN19"/>
  <c r="DN18"/>
  <c r="DN17"/>
  <c r="DN16"/>
  <c r="DO15"/>
  <c r="DN14"/>
  <c r="DN13"/>
  <c r="DN12"/>
  <c r="DO11"/>
  <c r="DO10"/>
  <c r="DO9"/>
  <c r="DO8"/>
  <c r="CY31" i="7"/>
  <c r="CD8"/>
  <c r="CF8"/>
  <c r="CE9"/>
  <c r="CD10"/>
  <c r="CF10"/>
  <c r="CE11"/>
  <c r="CD12"/>
  <c r="CF12"/>
  <c r="CE13"/>
  <c r="CD14"/>
  <c r="CF14"/>
  <c r="CE15"/>
  <c r="CD16"/>
  <c r="CF16"/>
  <c r="CE17"/>
  <c r="CD18"/>
  <c r="CF18"/>
  <c r="CE19"/>
  <c r="CD20"/>
  <c r="CF20"/>
  <c r="CE21"/>
  <c r="CD22"/>
  <c r="CF22"/>
  <c r="CE23"/>
  <c r="CD24"/>
  <c r="CF24"/>
  <c r="CE25"/>
  <c r="CD26"/>
  <c r="CF26"/>
  <c r="CE27"/>
  <c r="CD28"/>
  <c r="CF28"/>
  <c r="CE29"/>
  <c r="CD30"/>
  <c r="CF30"/>
  <c r="CE31"/>
  <c r="CD32"/>
  <c r="CF32"/>
  <c r="CE33"/>
  <c r="CD34"/>
  <c r="CF34"/>
  <c r="CE35"/>
  <c r="CD36"/>
  <c r="CF36"/>
  <c r="CE37"/>
  <c r="CD38"/>
  <c r="CF38"/>
  <c r="CE39"/>
  <c r="CD40"/>
  <c r="CF40"/>
  <c r="CE41"/>
  <c r="CD42"/>
  <c r="CF42"/>
  <c r="CE43"/>
  <c r="CD44"/>
  <c r="CF44"/>
  <c r="CE45"/>
  <c r="CD46"/>
  <c r="CF46"/>
  <c r="CE47"/>
  <c r="CD48"/>
  <c r="CF48"/>
  <c r="CE49"/>
  <c r="CD50"/>
  <c r="CF50"/>
  <c r="CE51"/>
  <c r="CD52"/>
  <c r="CF52"/>
  <c r="CE53"/>
  <c r="CD54"/>
  <c r="CF54"/>
  <c r="CE55"/>
  <c r="CD56"/>
  <c r="CF56"/>
  <c r="CE57"/>
  <c r="CD58"/>
  <c r="CF58"/>
  <c r="CE59"/>
  <c r="CD60"/>
  <c r="CF60"/>
  <c r="CE61"/>
  <c r="CE7"/>
  <c r="CD7"/>
  <c r="CY8" i="6"/>
  <c r="CY9"/>
  <c r="CY10"/>
  <c r="CY11"/>
  <c r="CY12"/>
  <c r="CY13"/>
  <c r="CY14"/>
  <c r="CY15"/>
  <c r="CY16"/>
  <c r="CY17"/>
  <c r="CY18"/>
  <c r="CY22"/>
  <c r="CY23"/>
  <c r="CY24"/>
  <c r="CY25"/>
  <c r="CY26"/>
  <c r="CY27"/>
  <c r="CY28"/>
  <c r="CY29"/>
  <c r="CY30"/>
  <c r="CY31"/>
  <c r="CY32"/>
  <c r="CY33"/>
  <c r="CY34"/>
  <c r="CY35"/>
  <c r="CY36"/>
  <c r="CX7"/>
  <c r="CY29" i="7"/>
  <c r="CY30"/>
  <c r="CY37"/>
  <c r="CY38"/>
  <c r="CY39"/>
  <c r="CY40"/>
  <c r="CY42"/>
  <c r="CY44"/>
  <c r="CY46"/>
  <c r="CY47"/>
  <c r="CY49"/>
  <c r="CY51"/>
  <c r="CY53"/>
  <c r="CY55"/>
  <c r="CY57"/>
  <c r="CY59"/>
  <c r="CY61"/>
  <c r="CX30"/>
  <c r="CX33"/>
  <c r="CX35"/>
  <c r="CX37"/>
  <c r="CX39"/>
  <c r="CX41"/>
  <c r="CX43"/>
  <c r="CX45"/>
  <c r="CX47"/>
  <c r="CX49"/>
  <c r="CX51"/>
  <c r="CX53"/>
  <c r="CX55"/>
  <c r="CX57"/>
  <c r="CX8" i="6"/>
  <c r="CX9"/>
  <c r="CX10"/>
  <c r="CX11"/>
  <c r="CX12"/>
  <c r="CX13"/>
  <c r="CX14"/>
  <c r="CX15"/>
  <c r="CX16"/>
  <c r="CX17"/>
  <c r="CX18"/>
  <c r="CX22"/>
  <c r="CX23"/>
  <c r="CX24"/>
  <c r="CX25"/>
  <c r="CX26"/>
  <c r="CX27"/>
  <c r="CX28"/>
  <c r="CX29"/>
  <c r="CX30"/>
  <c r="CX31"/>
  <c r="CX32"/>
  <c r="CX33"/>
  <c r="CX34"/>
  <c r="CX35"/>
  <c r="CX36"/>
  <c r="CY7"/>
  <c r="CY28" i="7"/>
  <c r="CY32"/>
  <c r="CY33"/>
  <c r="CY34"/>
  <c r="CY35"/>
  <c r="CY36"/>
  <c r="CY41"/>
  <c r="CY43"/>
  <c r="CY45"/>
  <c r="CY48"/>
  <c r="CY50"/>
  <c r="CY52"/>
  <c r="CY54"/>
  <c r="CY56"/>
  <c r="CY58"/>
  <c r="CY60"/>
  <c r="CX29"/>
  <c r="CX32"/>
  <c r="CX34"/>
  <c r="CX36"/>
  <c r="CX38"/>
  <c r="CX40"/>
  <c r="CX42"/>
  <c r="CX44"/>
  <c r="CX46"/>
  <c r="CX48"/>
  <c r="CX50"/>
  <c r="CX52"/>
  <c r="CX54"/>
  <c r="CX56"/>
  <c r="CX59"/>
  <c r="CX61"/>
  <c r="CY26"/>
  <c r="CY23"/>
  <c r="CY17"/>
  <c r="CY21"/>
  <c r="CY19"/>
  <c r="CY9"/>
  <c r="CY11"/>
  <c r="CY13"/>
  <c r="CY15"/>
  <c r="CY8"/>
  <c r="CX7"/>
  <c r="CX9"/>
  <c r="CX11"/>
  <c r="CX13"/>
  <c r="CX15"/>
  <c r="CX17"/>
  <c r="CX19"/>
  <c r="CX21"/>
  <c r="CX23"/>
  <c r="CX25"/>
  <c r="CX27"/>
  <c r="CC9" i="1"/>
  <c r="CC11"/>
  <c r="CC13"/>
  <c r="CC15"/>
  <c r="CC17"/>
  <c r="CC19"/>
  <c r="CC21"/>
  <c r="CC23"/>
  <c r="CC25"/>
  <c r="CC27"/>
  <c r="CC29"/>
  <c r="CC31"/>
  <c r="CC33"/>
  <c r="CC36"/>
  <c r="CC38"/>
  <c r="CC40"/>
  <c r="CC42"/>
  <c r="CC44"/>
  <c r="CC46"/>
  <c r="CC47"/>
  <c r="CC49"/>
  <c r="CC51"/>
  <c r="CC53"/>
  <c r="CC55"/>
  <c r="CC57"/>
  <c r="CC60"/>
  <c r="CC62"/>
  <c r="CC7"/>
  <c r="CD8" i="6"/>
  <c r="CF8"/>
  <c r="CE9"/>
  <c r="CD10"/>
  <c r="CF10"/>
  <c r="CE11"/>
  <c r="CD12"/>
  <c r="CF12"/>
  <c r="CE13"/>
  <c r="CD14"/>
  <c r="CF14"/>
  <c r="CE15"/>
  <c r="CD16"/>
  <c r="CF16"/>
  <c r="CE17"/>
  <c r="CD18"/>
  <c r="CF18"/>
  <c r="CE22"/>
  <c r="CD23"/>
  <c r="CF23"/>
  <c r="CE24"/>
  <c r="CD25"/>
  <c r="CF25"/>
  <c r="CE26"/>
  <c r="CD27"/>
  <c r="CF27"/>
  <c r="CE28"/>
  <c r="CD29"/>
  <c r="CF29"/>
  <c r="CE30"/>
  <c r="CD31"/>
  <c r="CF31"/>
  <c r="CE32"/>
  <c r="CD33"/>
  <c r="CF33"/>
  <c r="CE34"/>
  <c r="CD35"/>
  <c r="CF35"/>
  <c r="CE36"/>
  <c r="CE7"/>
  <c r="CD7"/>
  <c r="CX58" i="7"/>
  <c r="CX60"/>
  <c r="CX28"/>
  <c r="CY27"/>
  <c r="CY24"/>
  <c r="CY22"/>
  <c r="CY25"/>
  <c r="CY20"/>
  <c r="CY18"/>
  <c r="CY10"/>
  <c r="CY12"/>
  <c r="CY14"/>
  <c r="CY16"/>
  <c r="CX8"/>
  <c r="CX10"/>
  <c r="CX12"/>
  <c r="CX14"/>
  <c r="CX16"/>
  <c r="CX18"/>
  <c r="CX20"/>
  <c r="CX22"/>
  <c r="CX24"/>
  <c r="CX26"/>
  <c r="CC8" i="1"/>
  <c r="CC10"/>
  <c r="CC12"/>
  <c r="CC14"/>
  <c r="CC16"/>
  <c r="CC18"/>
  <c r="CC20"/>
  <c r="CC22"/>
  <c r="CC24"/>
  <c r="CC26"/>
  <c r="CC28"/>
  <c r="CC30"/>
  <c r="CC32"/>
  <c r="CC34"/>
  <c r="CC35"/>
  <c r="CC37"/>
  <c r="CC39"/>
  <c r="CC41"/>
  <c r="CC43"/>
  <c r="CC45"/>
  <c r="CC48"/>
  <c r="CC50"/>
  <c r="CC52"/>
  <c r="CC54"/>
  <c r="CC56"/>
  <c r="CC58"/>
  <c r="CC59"/>
  <c r="CC61"/>
  <c r="CC63"/>
  <c r="CE8" i="6"/>
  <c r="CD9"/>
  <c r="CF9"/>
  <c r="CE10"/>
  <c r="CD11"/>
  <c r="CF11"/>
  <c r="CE12"/>
  <c r="CD13"/>
  <c r="CF13"/>
  <c r="CE14"/>
  <c r="CD15"/>
  <c r="CF15"/>
  <c r="CE16"/>
  <c r="CD17"/>
  <c r="CF17"/>
  <c r="CE18"/>
  <c r="CD22"/>
  <c r="CF22"/>
  <c r="CE23"/>
  <c r="CD24"/>
  <c r="CF24"/>
  <c r="CE25"/>
  <c r="CD26"/>
  <c r="CF26"/>
  <c r="CE27"/>
  <c r="CD28"/>
  <c r="CF28"/>
  <c r="CE29"/>
  <c r="CD30"/>
  <c r="CF30"/>
  <c r="CE31"/>
  <c r="CD32"/>
  <c r="CF32"/>
  <c r="CE33"/>
  <c r="CD34"/>
  <c r="CF34"/>
  <c r="CE35"/>
  <c r="CD36"/>
  <c r="CF36"/>
  <c r="CF7"/>
  <c r="BN23"/>
  <c r="BN25"/>
  <c r="BN27"/>
  <c r="BN29"/>
  <c r="BN31"/>
  <c r="BN33"/>
  <c r="BN35"/>
  <c r="BN22"/>
  <c r="BN9"/>
  <c r="BN11"/>
  <c r="BN13"/>
  <c r="BN15"/>
  <c r="BN24"/>
  <c r="BN26"/>
  <c r="BN28"/>
  <c r="BN30"/>
  <c r="BN32"/>
  <c r="BN34"/>
  <c r="BN36"/>
  <c r="BN8"/>
  <c r="BN10"/>
  <c r="BN12"/>
  <c r="BN14"/>
  <c r="BN16"/>
  <c r="BN17"/>
  <c r="BN7"/>
  <c r="BN18"/>
  <c r="DH40" i="1"/>
  <c r="BN9" i="7"/>
  <c r="BN11"/>
  <c r="BN13"/>
  <c r="BN15"/>
  <c r="BN17"/>
  <c r="BN19"/>
  <c r="BN21"/>
  <c r="BN23"/>
  <c r="BN25"/>
  <c r="BN27"/>
  <c r="BN29"/>
  <c r="BN31"/>
  <c r="BN33"/>
  <c r="BN35"/>
  <c r="BN37"/>
  <c r="BN39"/>
  <c r="BN41"/>
  <c r="BN43"/>
  <c r="BN45"/>
  <c r="BN47"/>
  <c r="BN49"/>
  <c r="BN51"/>
  <c r="BN53"/>
  <c r="BN55"/>
  <c r="BN8"/>
  <c r="BN10"/>
  <c r="BN12"/>
  <c r="BN14"/>
  <c r="BN16"/>
  <c r="BN18"/>
  <c r="BN20"/>
  <c r="BN22"/>
  <c r="BN24"/>
  <c r="BN26"/>
  <c r="BN28"/>
  <c r="BN30"/>
  <c r="BN32"/>
  <c r="BN34"/>
  <c r="BN36"/>
  <c r="BN38"/>
  <c r="BN40"/>
  <c r="BN42"/>
  <c r="BN44"/>
  <c r="BN46"/>
  <c r="BN48"/>
  <c r="BN50"/>
  <c r="BN52"/>
  <c r="BN54"/>
  <c r="BN57"/>
  <c r="BN59"/>
  <c r="BN61"/>
  <c r="CG8"/>
  <c r="CI8"/>
  <c r="CH9"/>
  <c r="CG10"/>
  <c r="CI10"/>
  <c r="CH11"/>
  <c r="CG12"/>
  <c r="CI12"/>
  <c r="CH13"/>
  <c r="CG14"/>
  <c r="CI14"/>
  <c r="CH15"/>
  <c r="CG16"/>
  <c r="CI16"/>
  <c r="CH17"/>
  <c r="CG18"/>
  <c r="CI18"/>
  <c r="CH19"/>
  <c r="CG20"/>
  <c r="CI20"/>
  <c r="CH21"/>
  <c r="CG22"/>
  <c r="CI22"/>
  <c r="CH23"/>
  <c r="CG24"/>
  <c r="CI24"/>
  <c r="CH25"/>
  <c r="CG26"/>
  <c r="CI26"/>
  <c r="CH27"/>
  <c r="CG28"/>
  <c r="CI28"/>
  <c r="CH29"/>
  <c r="CG30"/>
  <c r="CI30"/>
  <c r="CH31"/>
  <c r="CG32"/>
  <c r="CI32"/>
  <c r="CH33"/>
  <c r="CG34"/>
  <c r="CI34"/>
  <c r="CH35"/>
  <c r="CG36"/>
  <c r="CI36"/>
  <c r="CH37"/>
  <c r="CG38"/>
  <c r="CI38"/>
  <c r="CH39"/>
  <c r="CG40"/>
  <c r="CI40"/>
  <c r="CH41"/>
  <c r="CG42"/>
  <c r="CI42"/>
  <c r="CH43"/>
  <c r="CG44"/>
  <c r="CI44"/>
  <c r="CH45"/>
  <c r="CG46"/>
  <c r="CI46"/>
  <c r="CH47"/>
  <c r="CG48"/>
  <c r="CI48"/>
  <c r="CH49"/>
  <c r="CG50"/>
  <c r="CI50"/>
  <c r="CH51"/>
  <c r="CG52"/>
  <c r="CI52"/>
  <c r="CH53"/>
  <c r="CG54"/>
  <c r="CI54"/>
  <c r="CH55"/>
  <c r="CG56"/>
  <c r="CI56"/>
  <c r="CH57"/>
  <c r="CG58"/>
  <c r="CI58"/>
  <c r="CH59"/>
  <c r="CG60"/>
  <c r="CI60"/>
  <c r="CH61"/>
  <c r="CH7"/>
  <c r="CG7"/>
  <c r="BN56"/>
  <c r="BN58"/>
  <c r="BN60"/>
  <c r="BN62"/>
  <c r="BN7"/>
  <c r="CH8"/>
  <c r="CG9"/>
  <c r="CI9"/>
  <c r="CH10"/>
  <c r="CG11"/>
  <c r="CI11"/>
  <c r="CH12"/>
  <c r="CG13"/>
  <c r="CI13"/>
  <c r="CH14"/>
  <c r="CG15"/>
  <c r="CI15"/>
  <c r="CH16"/>
  <c r="CG17"/>
  <c r="CI17"/>
  <c r="CH18"/>
  <c r="CG19"/>
  <c r="CI19"/>
  <c r="CH20"/>
  <c r="CG21"/>
  <c r="CI21"/>
  <c r="CH22"/>
  <c r="CG23"/>
  <c r="CI23"/>
  <c r="CH24"/>
  <c r="CG25"/>
  <c r="CI25"/>
  <c r="CH26"/>
  <c r="CG27"/>
  <c r="CI27"/>
  <c r="CH28"/>
  <c r="CG29"/>
  <c r="CI29"/>
  <c r="CH30"/>
  <c r="CG31"/>
  <c r="CI31"/>
  <c r="CG33"/>
  <c r="CI33"/>
  <c r="CH34"/>
  <c r="CG35"/>
  <c r="CI35"/>
  <c r="CH36"/>
  <c r="CG37"/>
  <c r="CI37"/>
  <c r="CH38"/>
  <c r="CG39"/>
  <c r="CI39"/>
  <c r="CH40"/>
  <c r="CG41"/>
  <c r="CI41"/>
  <c r="CH42"/>
  <c r="CG43"/>
  <c r="CI43"/>
  <c r="CH44"/>
  <c r="CG45"/>
  <c r="CI45"/>
  <c r="CH46"/>
  <c r="CG47"/>
  <c r="CI47"/>
  <c r="CH48"/>
  <c r="CG49"/>
  <c r="CI49"/>
  <c r="CH50"/>
  <c r="CG51"/>
  <c r="CI51"/>
  <c r="CH52"/>
  <c r="CG53"/>
  <c r="CI53"/>
  <c r="CH54"/>
  <c r="CG55"/>
  <c r="CI55"/>
  <c r="CH56"/>
  <c r="CG57"/>
  <c r="CI57"/>
  <c r="CH58"/>
  <c r="CG59"/>
  <c r="CI59"/>
  <c r="CH60"/>
  <c r="CG61"/>
  <c r="CI61"/>
  <c r="CI7"/>
  <c r="BN63"/>
  <c r="G14" i="13" s="1"/>
  <c r="BN64" i="7"/>
  <c r="BV17" i="9"/>
  <c r="BV19"/>
  <c r="BV21"/>
  <c r="BV23"/>
  <c r="BV25"/>
  <c r="BV27"/>
  <c r="BV29"/>
  <c r="BV31"/>
  <c r="BV33"/>
  <c r="BV35"/>
  <c r="BV37"/>
  <c r="BV7"/>
  <c r="BV9"/>
  <c r="BV11"/>
  <c r="BV13"/>
  <c r="BV15"/>
  <c r="BV18"/>
  <c r="BV20"/>
  <c r="BV22"/>
  <c r="BV24"/>
  <c r="BV26"/>
  <c r="BV28"/>
  <c r="BV30"/>
  <c r="BV32"/>
  <c r="BV34"/>
  <c r="BV36"/>
  <c r="BV8"/>
  <c r="BV10"/>
  <c r="BV12"/>
  <c r="BV14"/>
  <c r="BV16"/>
  <c r="CT26"/>
  <c r="CV26"/>
  <c r="DP26"/>
  <c r="CT27"/>
  <c r="CV27"/>
  <c r="DP27"/>
  <c r="CT28"/>
  <c r="CV28"/>
  <c r="DP28"/>
  <c r="CT29"/>
  <c r="CV29"/>
  <c r="DP29"/>
  <c r="CT30"/>
  <c r="CV30"/>
  <c r="DP30"/>
  <c r="CT31"/>
  <c r="CV31"/>
  <c r="DP31"/>
  <c r="CU26"/>
  <c r="CW26"/>
  <c r="DQ26"/>
  <c r="CU27"/>
  <c r="CW27"/>
  <c r="DQ27"/>
  <c r="CU28"/>
  <c r="CW28"/>
  <c r="DQ28"/>
  <c r="CU29"/>
  <c r="CW29"/>
  <c r="DQ29"/>
  <c r="CU30"/>
  <c r="CW30"/>
  <c r="DQ30"/>
  <c r="CU31"/>
  <c r="CW31"/>
  <c r="DQ31"/>
  <c r="CT32"/>
  <c r="CV32"/>
  <c r="DP32"/>
  <c r="CT33"/>
  <c r="CV33"/>
  <c r="DP33"/>
  <c r="CT34"/>
  <c r="CV34"/>
  <c r="DP34"/>
  <c r="CT35"/>
  <c r="CV35"/>
  <c r="DP35"/>
  <c r="CT36"/>
  <c r="CV36"/>
  <c r="DP36"/>
  <c r="CT37"/>
  <c r="CV37"/>
  <c r="DP37"/>
  <c r="CU32"/>
  <c r="CW32"/>
  <c r="DQ32"/>
  <c r="CU33"/>
  <c r="CW33"/>
  <c r="DQ33"/>
  <c r="CU34"/>
  <c r="CW34"/>
  <c r="DQ34"/>
  <c r="CU35"/>
  <c r="CW35"/>
  <c r="DQ35"/>
  <c r="CU36"/>
  <c r="CW36"/>
  <c r="DQ36"/>
  <c r="CU37"/>
  <c r="CW37"/>
  <c r="DQ37"/>
  <c r="CZ62" i="7"/>
  <c r="CT8" i="9"/>
  <c r="CV8"/>
  <c r="CT9"/>
  <c r="CV9"/>
  <c r="CT10"/>
  <c r="CV10"/>
  <c r="CT11"/>
  <c r="CV11"/>
  <c r="CT12"/>
  <c r="CV12"/>
  <c r="CT13"/>
  <c r="CV13"/>
  <c r="CT14"/>
  <c r="CV14"/>
  <c r="CT15"/>
  <c r="CV15"/>
  <c r="CU16"/>
  <c r="CW16"/>
  <c r="CU17"/>
  <c r="CW17"/>
  <c r="CU18"/>
  <c r="CW18"/>
  <c r="CU19"/>
  <c r="CW19"/>
  <c r="CU20"/>
  <c r="CW20"/>
  <c r="CU21"/>
  <c r="CW21"/>
  <c r="CU22"/>
  <c r="CW22"/>
  <c r="CU23"/>
  <c r="CW23"/>
  <c r="CU24"/>
  <c r="CW24"/>
  <c r="CU25"/>
  <c r="CW25"/>
  <c r="CV7"/>
  <c r="DQ25"/>
  <c r="DQ24"/>
  <c r="DQ23"/>
  <c r="DQ22"/>
  <c r="CU8"/>
  <c r="CW8"/>
  <c r="CU9"/>
  <c r="CW9"/>
  <c r="CU10"/>
  <c r="CW10"/>
  <c r="CU11"/>
  <c r="CW11"/>
  <c r="CU12"/>
  <c r="CW12"/>
  <c r="CU13"/>
  <c r="CW13"/>
  <c r="CU14"/>
  <c r="CW14"/>
  <c r="CU15"/>
  <c r="CW15"/>
  <c r="CT16"/>
  <c r="CV16"/>
  <c r="CT17"/>
  <c r="CV17"/>
  <c r="CT18"/>
  <c r="CV18"/>
  <c r="CT19"/>
  <c r="CV19"/>
  <c r="CT20"/>
  <c r="CV20"/>
  <c r="CT21"/>
  <c r="CV21"/>
  <c r="CT22"/>
  <c r="CV22"/>
  <c r="CT23"/>
  <c r="CV23"/>
  <c r="CT24"/>
  <c r="CV24"/>
  <c r="CT25"/>
  <c r="CV25"/>
  <c r="CU7"/>
  <c r="CW7"/>
  <c r="CT7"/>
  <c r="DP25"/>
  <c r="DP24"/>
  <c r="DP23"/>
  <c r="DP21"/>
  <c r="DP20"/>
  <c r="DQ19"/>
  <c r="DQ18"/>
  <c r="DQ17"/>
  <c r="DQ16"/>
  <c r="DP15"/>
  <c r="DQ14"/>
  <c r="DQ13"/>
  <c r="DQ12"/>
  <c r="DP11"/>
  <c r="DP10"/>
  <c r="DP9"/>
  <c r="DP8"/>
  <c r="DP22"/>
  <c r="DQ21"/>
  <c r="DQ20"/>
  <c r="DP19"/>
  <c r="DP18"/>
  <c r="DP17"/>
  <c r="DP16"/>
  <c r="DQ15"/>
  <c r="DP14"/>
  <c r="DP13"/>
  <c r="DP12"/>
  <c r="DQ11"/>
  <c r="DQ10"/>
  <c r="DQ9"/>
  <c r="DQ8"/>
  <c r="DA8" i="6"/>
  <c r="DA9"/>
  <c r="DA10"/>
  <c r="DA11"/>
  <c r="DA12"/>
  <c r="DA13"/>
  <c r="DA14"/>
  <c r="DA15"/>
  <c r="DA16"/>
  <c r="DA17"/>
  <c r="DA18"/>
  <c r="DA22"/>
  <c r="DA23"/>
  <c r="DA24"/>
  <c r="DA25"/>
  <c r="DA26"/>
  <c r="DA27"/>
  <c r="DA28"/>
  <c r="DA29"/>
  <c r="DA30"/>
  <c r="DA31"/>
  <c r="DA32"/>
  <c r="DA33"/>
  <c r="DA34"/>
  <c r="DA35"/>
  <c r="DA36"/>
  <c r="CZ7"/>
  <c r="DA28" i="7"/>
  <c r="DA31"/>
  <c r="DA33"/>
  <c r="DA34"/>
  <c r="DA35"/>
  <c r="DA36"/>
  <c r="DA41"/>
  <c r="DA43"/>
  <c r="DA45"/>
  <c r="DA48"/>
  <c r="DA50"/>
  <c r="DA52"/>
  <c r="DA54"/>
  <c r="DA56"/>
  <c r="DA58"/>
  <c r="DA60"/>
  <c r="CZ29"/>
  <c r="CZ31"/>
  <c r="CZ32"/>
  <c r="CZ34"/>
  <c r="CZ36"/>
  <c r="CZ38"/>
  <c r="CZ40"/>
  <c r="CZ42"/>
  <c r="CZ44"/>
  <c r="CZ46"/>
  <c r="CZ48"/>
  <c r="CZ50"/>
  <c r="CZ52"/>
  <c r="CZ54"/>
  <c r="CZ56"/>
  <c r="CZ58"/>
  <c r="CZ8" i="6"/>
  <c r="CZ9"/>
  <c r="CZ10"/>
  <c r="CZ11"/>
  <c r="CZ12"/>
  <c r="CZ13"/>
  <c r="CZ14"/>
  <c r="CZ15"/>
  <c r="CZ16"/>
  <c r="CZ17"/>
  <c r="CZ18"/>
  <c r="CZ22"/>
  <c r="CZ23"/>
  <c r="CZ24"/>
  <c r="CZ25"/>
  <c r="CZ26"/>
  <c r="CZ27"/>
  <c r="CZ28"/>
  <c r="CZ29"/>
  <c r="CZ30"/>
  <c r="CZ31"/>
  <c r="CZ32"/>
  <c r="CZ33"/>
  <c r="CZ34"/>
  <c r="CZ35"/>
  <c r="CZ36"/>
  <c r="DA7"/>
  <c r="DA29" i="7"/>
  <c r="DA30"/>
  <c r="DA37"/>
  <c r="DA38"/>
  <c r="DA39"/>
  <c r="DA40"/>
  <c r="DA42"/>
  <c r="DA44"/>
  <c r="DA46"/>
  <c r="DA47"/>
  <c r="DA49"/>
  <c r="DA51"/>
  <c r="DA53"/>
  <c r="DA55"/>
  <c r="DA57"/>
  <c r="DA59"/>
  <c r="DA61"/>
  <c r="CZ30"/>
  <c r="CZ33"/>
  <c r="CZ35"/>
  <c r="CZ60"/>
  <c r="CZ28"/>
  <c r="DA26"/>
  <c r="DA23"/>
  <c r="DA17"/>
  <c r="DA21"/>
  <c r="DA19"/>
  <c r="DA16"/>
  <c r="DA14"/>
  <c r="DA12"/>
  <c r="DA10"/>
  <c r="DA8"/>
  <c r="CZ8"/>
  <c r="CZ10"/>
  <c r="CZ12"/>
  <c r="CZ14"/>
  <c r="CZ16"/>
  <c r="CZ18"/>
  <c r="CZ20"/>
  <c r="CZ22"/>
  <c r="CZ24"/>
  <c r="CZ26"/>
  <c r="CD8" i="1"/>
  <c r="CD10"/>
  <c r="CD12"/>
  <c r="CD14"/>
  <c r="CD16"/>
  <c r="CD18"/>
  <c r="CD20"/>
  <c r="CD22"/>
  <c r="CD24"/>
  <c r="CD26"/>
  <c r="CD28"/>
  <c r="CD30"/>
  <c r="CD32"/>
  <c r="CD34"/>
  <c r="CD35"/>
  <c r="CD37"/>
  <c r="CD39"/>
  <c r="CD41"/>
  <c r="CD43"/>
  <c r="CD45"/>
  <c r="CD48"/>
  <c r="CD50"/>
  <c r="CD52"/>
  <c r="CD54"/>
  <c r="CD56"/>
  <c r="CD58"/>
  <c r="CD59"/>
  <c r="CD61"/>
  <c r="CD63"/>
  <c r="CH8" i="6"/>
  <c r="CG9"/>
  <c r="CI9"/>
  <c r="CH10"/>
  <c r="CG11"/>
  <c r="CI11"/>
  <c r="CH12"/>
  <c r="CG13"/>
  <c r="CI13"/>
  <c r="CH14"/>
  <c r="CG15"/>
  <c r="CI15"/>
  <c r="CH16"/>
  <c r="CG17"/>
  <c r="CI17"/>
  <c r="CH18"/>
  <c r="CG22"/>
  <c r="CI22"/>
  <c r="CH23"/>
  <c r="CG24"/>
  <c r="CI24"/>
  <c r="CH25"/>
  <c r="CG26"/>
  <c r="CI26"/>
  <c r="CH27"/>
  <c r="CG28"/>
  <c r="CI28"/>
  <c r="CH29"/>
  <c r="CG30"/>
  <c r="CI30"/>
  <c r="CH31"/>
  <c r="CG32"/>
  <c r="CI32"/>
  <c r="CH33"/>
  <c r="CG34"/>
  <c r="CI34"/>
  <c r="CH35"/>
  <c r="CG36"/>
  <c r="CI36"/>
  <c r="CI7"/>
  <c r="DA27" i="7"/>
  <c r="DA24"/>
  <c r="DA22"/>
  <c r="DA25"/>
  <c r="DA20"/>
  <c r="DA18"/>
  <c r="DA15"/>
  <c r="DA13"/>
  <c r="DA11"/>
  <c r="DA9"/>
  <c r="CZ7"/>
  <c r="CZ9"/>
  <c r="CZ11"/>
  <c r="CZ13"/>
  <c r="CZ15"/>
  <c r="CZ17"/>
  <c r="CZ19"/>
  <c r="CZ21"/>
  <c r="CZ23"/>
  <c r="CZ25"/>
  <c r="CZ27"/>
  <c r="CD9" i="1"/>
  <c r="CD11"/>
  <c r="CD13"/>
  <c r="CD15"/>
  <c r="CD17"/>
  <c r="CD19"/>
  <c r="CD21"/>
  <c r="CD23"/>
  <c r="CD25"/>
  <c r="CD27"/>
  <c r="CD29"/>
  <c r="CD31"/>
  <c r="CD33"/>
  <c r="CD36"/>
  <c r="CD38"/>
  <c r="CD40"/>
  <c r="CD42"/>
  <c r="CD44"/>
  <c r="CD46"/>
  <c r="CD47"/>
  <c r="CD49"/>
  <c r="CD51"/>
  <c r="CD53"/>
  <c r="CD55"/>
  <c r="CD57"/>
  <c r="CD60"/>
  <c r="CD62"/>
  <c r="CD7"/>
  <c r="CG8" i="6"/>
  <c r="CI8"/>
  <c r="CH9"/>
  <c r="CG10"/>
  <c r="CI10"/>
  <c r="CH11"/>
  <c r="CG12"/>
  <c r="CI12"/>
  <c r="CH13"/>
  <c r="CG14"/>
  <c r="CI14"/>
  <c r="CH15"/>
  <c r="CG16"/>
  <c r="CI16"/>
  <c r="CH17"/>
  <c r="CG18"/>
  <c r="CI18"/>
  <c r="CH22"/>
  <c r="CG23"/>
  <c r="CI23"/>
  <c r="CH24"/>
  <c r="CG25"/>
  <c r="CI25"/>
  <c r="CH26"/>
  <c r="CG27"/>
  <c r="CI27"/>
  <c r="CH28"/>
  <c r="CG29"/>
  <c r="CI29"/>
  <c r="CH30"/>
  <c r="CG31"/>
  <c r="CI31"/>
  <c r="CH32"/>
  <c r="CG33"/>
  <c r="CI33"/>
  <c r="CH34"/>
  <c r="CG35"/>
  <c r="CI35"/>
  <c r="CH36"/>
  <c r="CH7"/>
  <c r="CG7"/>
  <c r="BN50" i="1"/>
  <c r="AU26"/>
  <c r="BN26" s="1"/>
  <c r="AT26"/>
  <c r="BM26" s="1"/>
  <c r="AT16"/>
  <c r="BM16" s="1"/>
  <c r="AU16"/>
  <c r="BN16" s="1"/>
  <c r="AU62"/>
  <c r="AU44"/>
  <c r="BN44" s="1"/>
  <c r="AT14"/>
  <c r="BM14" s="1"/>
  <c r="AW52"/>
  <c r="BN52" s="1"/>
  <c r="AW37"/>
  <c r="BN37" s="1"/>
  <c r="AW21"/>
  <c r="BN21" s="1"/>
  <c r="AU14"/>
  <c r="BN14" s="1"/>
  <c r="AX51"/>
  <c r="BN51" s="1"/>
  <c r="CL8"/>
  <c r="AU52"/>
  <c r="CK45"/>
  <c r="AW45"/>
  <c r="BN45" s="1"/>
  <c r="AW17"/>
  <c r="BN17" s="1"/>
  <c r="BJ44"/>
  <c r="CW12"/>
  <c r="DG12"/>
  <c r="BA12"/>
  <c r="BJ50"/>
  <c r="EG50" s="1"/>
  <c r="EK50" s="1"/>
  <c r="CY11"/>
  <c r="BG31"/>
  <c r="BN7"/>
  <c r="BK12"/>
  <c r="BL31"/>
  <c r="EI31" s="1"/>
  <c r="EK31" s="1"/>
  <c r="CH62"/>
  <c r="CH51"/>
  <c r="CH41"/>
  <c r="CH33"/>
  <c r="CH22"/>
  <c r="CH10"/>
  <c r="BR8" i="6"/>
  <c r="BS34"/>
  <c r="BT31"/>
  <c r="BR29"/>
  <c r="BS26"/>
  <c r="BT23"/>
  <c r="BT17"/>
  <c r="BR15"/>
  <c r="BS12"/>
  <c r="BT9"/>
  <c r="BT36"/>
  <c r="BR34"/>
  <c r="BS31"/>
  <c r="BT28"/>
  <c r="BR26"/>
  <c r="BS23"/>
  <c r="BR18"/>
  <c r="BS15"/>
  <c r="BT12"/>
  <c r="BR10"/>
  <c r="CM63" i="1"/>
  <c r="F9" i="4"/>
  <c r="F16" s="1"/>
  <c r="V108" i="3"/>
  <c r="W108" s="1"/>
  <c r="AX37" i="6"/>
  <c r="CW63" i="7"/>
  <c r="R14" i="13" s="1"/>
  <c r="CW64" i="7"/>
  <c r="CZ63"/>
  <c r="CX64"/>
  <c r="S14" i="13" s="1"/>
  <c r="CT64" i="7"/>
  <c r="O14" i="13" s="1"/>
  <c r="O18" s="1"/>
  <c r="CP63" i="7"/>
  <c r="CY63"/>
  <c r="T14" i="13" s="1"/>
  <c r="CY64" i="7"/>
  <c r="CU63"/>
  <c r="P14" i="13" s="1"/>
  <c r="CU64" i="7"/>
  <c r="CQ64"/>
  <c r="CQ63"/>
  <c r="L14" i="13" s="1"/>
  <c r="CZ64" i="7"/>
  <c r="U14" i="13" s="1"/>
  <c r="CX63" i="7"/>
  <c r="CV64"/>
  <c r="Q14" i="13" s="1"/>
  <c r="CT63" i="7"/>
  <c r="V157" i="3"/>
  <c r="W157" s="1"/>
  <c r="V135"/>
  <c r="W135" s="1"/>
  <c r="V168"/>
  <c r="W168" s="1"/>
  <c r="V179"/>
  <c r="W179" s="1"/>
  <c r="AH37" i="6"/>
  <c r="AW37"/>
  <c r="DG7" i="9"/>
  <c r="AR38"/>
  <c r="DI7"/>
  <c r="AT38"/>
  <c r="DK7"/>
  <c r="AV38"/>
  <c r="DM7"/>
  <c r="AX38"/>
  <c r="DO7"/>
  <c r="AZ38"/>
  <c r="DQ7"/>
  <c r="BB38"/>
  <c r="BC38"/>
  <c r="DF7"/>
  <c r="AQ38"/>
  <c r="DH7"/>
  <c r="AS38"/>
  <c r="DJ7"/>
  <c r="AU38"/>
  <c r="DL7"/>
  <c r="AW38"/>
  <c r="DN7"/>
  <c r="AY38"/>
  <c r="DP7"/>
  <c r="BA38"/>
  <c r="AU8" i="1"/>
  <c r="BH44"/>
  <c r="AV51"/>
  <c r="AT12"/>
  <c r="BM12" s="1"/>
  <c r="CI8"/>
  <c r="BG12"/>
  <c r="BS12" s="1"/>
  <c r="BE12"/>
  <c r="BR12" s="1"/>
  <c r="AV11"/>
  <c r="BN11" s="1"/>
  <c r="AU51"/>
  <c r="AV22"/>
  <c r="AU63"/>
  <c r="CW11"/>
  <c r="BE11"/>
  <c r="BR11" s="1"/>
  <c r="BG64"/>
  <c r="AU43"/>
  <c r="AU36"/>
  <c r="BX37" i="6"/>
  <c r="BX38" s="1"/>
  <c r="DF25" i="9"/>
  <c r="DF24"/>
  <c r="DF23"/>
  <c r="DF22"/>
  <c r="DF21"/>
  <c r="DF20"/>
  <c r="DF19"/>
  <c r="DF18"/>
  <c r="DF17"/>
  <c r="DF15"/>
  <c r="DF14"/>
  <c r="DF13"/>
  <c r="DF11"/>
  <c r="DF10"/>
  <c r="DF9"/>
  <c r="DF8"/>
  <c r="DG25"/>
  <c r="DG24"/>
  <c r="DG23"/>
  <c r="DG22"/>
  <c r="DG21"/>
  <c r="DG20"/>
  <c r="DG19"/>
  <c r="DG18"/>
  <c r="DG17"/>
  <c r="DG16"/>
  <c r="DG15"/>
  <c r="DG13"/>
  <c r="DG11"/>
  <c r="DG10"/>
  <c r="DG9"/>
  <c r="DG8"/>
  <c r="BE12"/>
  <c r="BF14"/>
  <c r="BF12"/>
  <c r="BE16"/>
  <c r="BE7"/>
  <c r="BF7"/>
  <c r="CI32" i="1"/>
  <c r="AU32"/>
  <c r="CH11"/>
  <c r="AY11"/>
  <c r="BO11" s="1"/>
  <c r="AT11"/>
  <c r="BM11" s="1"/>
  <c r="DD11"/>
  <c r="BH11"/>
  <c r="EE11" s="1"/>
  <c r="EK11" s="1"/>
  <c r="CJ8"/>
  <c r="AV8"/>
  <c r="BF64"/>
  <c r="AU17"/>
  <c r="AW12" i="7"/>
  <c r="AW10"/>
  <c r="AX9"/>
  <c r="AX11"/>
  <c r="AX7"/>
  <c r="AX28"/>
  <c r="CY7"/>
  <c r="DA7"/>
  <c r="CZ61"/>
  <c r="CZ59"/>
  <c r="CZ57"/>
  <c r="CZ55"/>
  <c r="CZ53"/>
  <c r="CZ51"/>
  <c r="CZ49"/>
  <c r="CZ47"/>
  <c r="CZ45"/>
  <c r="CZ43"/>
  <c r="CZ41"/>
  <c r="CZ39"/>
  <c r="CZ37"/>
  <c r="AW11"/>
  <c r="AW9"/>
  <c r="AX10"/>
  <c r="AX12"/>
  <c r="CW30"/>
  <c r="AX29"/>
  <c r="CU29"/>
  <c r="AX8"/>
  <c r="AW27"/>
  <c r="AW25"/>
  <c r="AW23"/>
  <c r="AW21"/>
  <c r="AW19"/>
  <c r="AW17"/>
  <c r="AW15"/>
  <c r="AX18"/>
  <c r="AX20"/>
  <c r="AX22"/>
  <c r="AX24"/>
  <c r="AX16"/>
  <c r="AX26"/>
  <c r="AX15"/>
  <c r="AX17"/>
  <c r="AX19"/>
  <c r="AX21"/>
  <c r="AX23"/>
  <c r="AX25"/>
  <c r="AX27"/>
  <c r="AW61"/>
  <c r="AW59"/>
  <c r="AW57"/>
  <c r="AW55"/>
  <c r="AW53"/>
  <c r="AW51"/>
  <c r="AW49"/>
  <c r="AW47"/>
  <c r="AW45"/>
  <c r="AW43"/>
  <c r="AW41"/>
  <c r="AW37"/>
  <c r="AW35"/>
  <c r="AW33"/>
  <c r="AW31"/>
  <c r="AW29"/>
  <c r="AX60"/>
  <c r="AX58"/>
  <c r="AX56"/>
  <c r="AX54"/>
  <c r="AX52"/>
  <c r="AX50"/>
  <c r="AX48"/>
  <c r="AX46"/>
  <c r="AX44"/>
  <c r="AX42"/>
  <c r="AX40"/>
  <c r="AW26"/>
  <c r="AW24"/>
  <c r="AW22"/>
  <c r="AW20"/>
  <c r="AW18"/>
  <c r="AW16"/>
  <c r="AW14"/>
  <c r="AW28"/>
  <c r="AW60"/>
  <c r="AW58"/>
  <c r="AW56"/>
  <c r="AW54"/>
  <c r="AW52"/>
  <c r="AW50"/>
  <c r="AW48"/>
  <c r="AW46"/>
  <c r="AW44"/>
  <c r="AW42"/>
  <c r="AW40"/>
  <c r="AW38"/>
  <c r="AW36"/>
  <c r="AW34"/>
  <c r="AW32"/>
  <c r="AW30"/>
  <c r="AX61"/>
  <c r="AX59"/>
  <c r="AX57"/>
  <c r="AX55"/>
  <c r="AX53"/>
  <c r="AX51"/>
  <c r="AX49"/>
  <c r="AX47"/>
  <c r="AX45"/>
  <c r="AX41"/>
  <c r="AX39"/>
  <c r="AX14"/>
  <c r="Y16" i="13" l="1"/>
  <c r="Z16"/>
  <c r="EK36" i="1"/>
  <c r="DD38" i="6"/>
  <c r="G35" i="3" s="1"/>
  <c r="G38" s="1"/>
  <c r="DD37" i="6"/>
  <c r="AW38"/>
  <c r="AX38"/>
  <c r="CD64" i="1"/>
  <c r="CD65" s="1"/>
  <c r="G15" i="13" s="1"/>
  <c r="BZ37" i="6"/>
  <c r="BZ38" s="1"/>
  <c r="BW37"/>
  <c r="BW38" s="1"/>
  <c r="CH37"/>
  <c r="CH38" s="1"/>
  <c r="CF37"/>
  <c r="CF38" s="1"/>
  <c r="BV37"/>
  <c r="BV38" s="1"/>
  <c r="EE44" i="1"/>
  <c r="BS44"/>
  <c r="EP44" s="1"/>
  <c r="EG44"/>
  <c r="BT44"/>
  <c r="DX11"/>
  <c r="BP11"/>
  <c r="EM11" s="1"/>
  <c r="DY63"/>
  <c r="EK63" s="1"/>
  <c r="BP63"/>
  <c r="BV63" s="1"/>
  <c r="BW63" s="1"/>
  <c r="BS11"/>
  <c r="EK17"/>
  <c r="BO64"/>
  <c r="BO65" s="1"/>
  <c r="AB5" i="13" s="1"/>
  <c r="BS37" i="6"/>
  <c r="BS38" s="1"/>
  <c r="BR37"/>
  <c r="BR38" s="1"/>
  <c r="CI37"/>
  <c r="CI38" s="1"/>
  <c r="CG37"/>
  <c r="CG38" s="1"/>
  <c r="CE37"/>
  <c r="CE38" s="1"/>
  <c r="CC64" i="1"/>
  <c r="CC65" s="1"/>
  <c r="F15" i="13" s="1"/>
  <c r="CC37" i="6"/>
  <c r="CC38" s="1"/>
  <c r="CA37"/>
  <c r="CA38" s="1"/>
  <c r="CB64" i="1"/>
  <c r="CB65" s="1"/>
  <c r="E15" i="13" s="1"/>
  <c r="CA64" i="1"/>
  <c r="CA65" s="1"/>
  <c r="D15" i="13" s="1"/>
  <c r="BU37" i="6"/>
  <c r="BU38" s="1"/>
  <c r="BZ64" i="1"/>
  <c r="BZ65" s="1"/>
  <c r="C15" i="13" s="1"/>
  <c r="BY64" i="1"/>
  <c r="BY65" s="1"/>
  <c r="B15" i="13" s="1"/>
  <c r="BT37" i="6"/>
  <c r="BT38" s="1"/>
  <c r="CB37"/>
  <c r="CB38" s="1"/>
  <c r="BB64" i="1"/>
  <c r="EM63"/>
  <c r="ES63" s="1"/>
  <c r="ET63" s="1"/>
  <c r="BM64"/>
  <c r="EK44"/>
  <c r="EA64"/>
  <c r="BD65"/>
  <c r="EA65" s="1"/>
  <c r="P15" i="13" s="1"/>
  <c r="P18" s="1"/>
  <c r="EQ51" i="1"/>
  <c r="EO62"/>
  <c r="ES62" s="1"/>
  <c r="ET62" s="1"/>
  <c r="BF65"/>
  <c r="EC64"/>
  <c r="BG65"/>
  <c r="ED64"/>
  <c r="BI65"/>
  <c r="EF64"/>
  <c r="BB65"/>
  <c r="DY64"/>
  <c r="AZ65"/>
  <c r="DW64"/>
  <c r="DL62" i="7"/>
  <c r="BE64"/>
  <c r="DL64" s="1"/>
  <c r="DF64"/>
  <c r="AY65"/>
  <c r="AB4" i="13" s="1"/>
  <c r="DF63" i="7"/>
  <c r="DH63"/>
  <c r="BA65"/>
  <c r="DI63"/>
  <c r="BB65"/>
  <c r="DJ63"/>
  <c r="BC65"/>
  <c r="EQ7" i="1"/>
  <c r="ES7" s="1"/>
  <c r="ES8"/>
  <c r="ET8" s="1"/>
  <c r="ES9"/>
  <c r="ET9" s="1"/>
  <c r="ES10"/>
  <c r="ET10" s="1"/>
  <c r="ES13"/>
  <c r="ET13" s="1"/>
  <c r="ES15"/>
  <c r="ET15" s="1"/>
  <c r="ES17"/>
  <c r="ET17" s="1"/>
  <c r="ES18"/>
  <c r="ET18" s="1"/>
  <c r="ES19"/>
  <c r="ET19" s="1"/>
  <c r="ES20"/>
  <c r="ET20" s="1"/>
  <c r="ES21"/>
  <c r="ET21" s="1"/>
  <c r="ES22"/>
  <c r="ET22" s="1"/>
  <c r="ES23"/>
  <c r="ET23" s="1"/>
  <c r="ES24"/>
  <c r="ET24" s="1"/>
  <c r="ES25"/>
  <c r="ET25" s="1"/>
  <c r="ES27"/>
  <c r="ET27" s="1"/>
  <c r="ES29"/>
  <c r="ET29" s="1"/>
  <c r="ES30"/>
  <c r="ET30" s="1"/>
  <c r="ES32"/>
  <c r="ET32" s="1"/>
  <c r="ES33"/>
  <c r="ET33" s="1"/>
  <c r="ES34"/>
  <c r="ET34" s="1"/>
  <c r="ES35"/>
  <c r="ET35" s="1"/>
  <c r="ES36"/>
  <c r="ET36" s="1"/>
  <c r="ES37"/>
  <c r="ET37" s="1"/>
  <c r="ES38"/>
  <c r="ET38" s="1"/>
  <c r="ES39"/>
  <c r="ET39" s="1"/>
  <c r="ES40"/>
  <c r="ET40" s="1"/>
  <c r="ES41"/>
  <c r="ET41" s="1"/>
  <c r="ES42"/>
  <c r="ET42" s="1"/>
  <c r="ES43"/>
  <c r="ET43" s="1"/>
  <c r="ES45"/>
  <c r="ET45" s="1"/>
  <c r="ES46"/>
  <c r="ET46" s="1"/>
  <c r="ES47"/>
  <c r="ET47" s="1"/>
  <c r="ES48"/>
  <c r="ET48" s="1"/>
  <c r="ES49"/>
  <c r="ET49" s="1"/>
  <c r="ES51"/>
  <c r="ET51" s="1"/>
  <c r="ES52"/>
  <c r="ET52" s="1"/>
  <c r="ES53"/>
  <c r="ET53" s="1"/>
  <c r="ES54"/>
  <c r="ET54" s="1"/>
  <c r="ES55"/>
  <c r="ET55" s="1"/>
  <c r="ES56"/>
  <c r="ET56" s="1"/>
  <c r="ES57"/>
  <c r="ET57" s="1"/>
  <c r="ES59"/>
  <c r="ET59" s="1"/>
  <c r="ES60"/>
  <c r="ET60" s="1"/>
  <c r="ES61"/>
  <c r="ET61" s="1"/>
  <c r="ES58"/>
  <c r="ET58" s="1"/>
  <c r="ES28"/>
  <c r="ET28" s="1"/>
  <c r="ES16"/>
  <c r="ET16" s="1"/>
  <c r="ES26"/>
  <c r="ET26" s="1"/>
  <c r="ES14"/>
  <c r="ET14" s="1"/>
  <c r="AY64"/>
  <c r="DV11"/>
  <c r="EL11"/>
  <c r="BE64"/>
  <c r="EB11"/>
  <c r="EO11"/>
  <c r="EB12"/>
  <c r="EO12"/>
  <c r="ED12"/>
  <c r="EP12"/>
  <c r="EH12"/>
  <c r="ER12"/>
  <c r="ED31"/>
  <c r="EP31"/>
  <c r="DX12"/>
  <c r="EM12"/>
  <c r="BV7"/>
  <c r="BW7" s="1"/>
  <c r="EJ7"/>
  <c r="BL64"/>
  <c r="EI64" s="1"/>
  <c r="BK64"/>
  <c r="EH64" s="1"/>
  <c r="BV8"/>
  <c r="BW8" s="1"/>
  <c r="EJ8"/>
  <c r="BV9"/>
  <c r="BW9" s="1"/>
  <c r="EJ9"/>
  <c r="BV10"/>
  <c r="BW10" s="1"/>
  <c r="EJ10"/>
  <c r="BV13"/>
  <c r="EJ13"/>
  <c r="BV15"/>
  <c r="BW15" s="1"/>
  <c r="EJ15"/>
  <c r="BV17"/>
  <c r="BW17" s="1"/>
  <c r="EJ17"/>
  <c r="BV18"/>
  <c r="BW18" s="1"/>
  <c r="EJ18"/>
  <c r="BV19"/>
  <c r="BW19" s="1"/>
  <c r="EJ19"/>
  <c r="BV20"/>
  <c r="BW20" s="1"/>
  <c r="EJ20"/>
  <c r="BV21"/>
  <c r="BW21" s="1"/>
  <c r="EJ21"/>
  <c r="BV22"/>
  <c r="BW22" s="1"/>
  <c r="EJ22"/>
  <c r="BV23"/>
  <c r="BW23" s="1"/>
  <c r="EJ23"/>
  <c r="BV24"/>
  <c r="BW24" s="1"/>
  <c r="EJ24"/>
  <c r="BV25"/>
  <c r="BW25" s="1"/>
  <c r="EJ25"/>
  <c r="BV27"/>
  <c r="BW27" s="1"/>
  <c r="EJ27"/>
  <c r="BV29"/>
  <c r="BW29" s="1"/>
  <c r="EJ29"/>
  <c r="BV30"/>
  <c r="BW30" s="1"/>
  <c r="EJ30"/>
  <c r="BV32"/>
  <c r="BW32" s="1"/>
  <c r="EJ32"/>
  <c r="BV33"/>
  <c r="BW33" s="1"/>
  <c r="EJ33"/>
  <c r="BV34"/>
  <c r="BW34" s="1"/>
  <c r="EJ34"/>
  <c r="BV35"/>
  <c r="BW35" s="1"/>
  <c r="EJ35"/>
  <c r="BV36"/>
  <c r="BW36" s="1"/>
  <c r="EJ36"/>
  <c r="BV37"/>
  <c r="BW37" s="1"/>
  <c r="EJ37"/>
  <c r="BV38"/>
  <c r="BW38" s="1"/>
  <c r="EJ38"/>
  <c r="BV39"/>
  <c r="BW39" s="1"/>
  <c r="EJ39"/>
  <c r="BV40"/>
  <c r="BW40" s="1"/>
  <c r="EJ40"/>
  <c r="BV41"/>
  <c r="BW41" s="1"/>
  <c r="EJ41"/>
  <c r="BV42"/>
  <c r="BW42" s="1"/>
  <c r="EJ42"/>
  <c r="BV43"/>
  <c r="BW43" s="1"/>
  <c r="EJ43"/>
  <c r="BV45"/>
  <c r="BW45" s="1"/>
  <c r="EJ45"/>
  <c r="BV46"/>
  <c r="BW46" s="1"/>
  <c r="EJ46"/>
  <c r="BV47"/>
  <c r="BW47" s="1"/>
  <c r="EJ47"/>
  <c r="BV48"/>
  <c r="BW48" s="1"/>
  <c r="EJ48"/>
  <c r="BV49"/>
  <c r="BW49" s="1"/>
  <c r="EJ49"/>
  <c r="BV51"/>
  <c r="BW51" s="1"/>
  <c r="EJ51"/>
  <c r="BV52"/>
  <c r="BW52" s="1"/>
  <c r="EJ52"/>
  <c r="BV53"/>
  <c r="BW53" s="1"/>
  <c r="EJ53"/>
  <c r="BV54"/>
  <c r="BW54" s="1"/>
  <c r="EJ54"/>
  <c r="BV55"/>
  <c r="BW55" s="1"/>
  <c r="EJ55"/>
  <c r="BV56"/>
  <c r="BW56" s="1"/>
  <c r="EJ56"/>
  <c r="BV57"/>
  <c r="BW57" s="1"/>
  <c r="EJ57"/>
  <c r="BV59"/>
  <c r="BW59" s="1"/>
  <c r="EJ59"/>
  <c r="BV60"/>
  <c r="BW60" s="1"/>
  <c r="EJ60"/>
  <c r="BV61"/>
  <c r="BW61" s="1"/>
  <c r="EJ61"/>
  <c r="BV62"/>
  <c r="BW62" s="1"/>
  <c r="EJ62"/>
  <c r="EJ63"/>
  <c r="BQ64"/>
  <c r="BQ65" s="1"/>
  <c r="AD5" i="13" s="1"/>
  <c r="BP64" i="1"/>
  <c r="BP65" s="1"/>
  <c r="AC5" i="13" s="1"/>
  <c r="BV58" i="1"/>
  <c r="BW58" s="1"/>
  <c r="EJ58"/>
  <c r="EJ12"/>
  <c r="BV28"/>
  <c r="BW28" s="1"/>
  <c r="EJ28"/>
  <c r="BV31"/>
  <c r="BW31" s="1"/>
  <c r="EJ31"/>
  <c r="EQ50"/>
  <c r="ES50" s="1"/>
  <c r="ET50" s="1"/>
  <c r="BV16"/>
  <c r="BW16" s="1"/>
  <c r="EJ16"/>
  <c r="EQ44"/>
  <c r="BV26"/>
  <c r="BW26" s="1"/>
  <c r="EJ26"/>
  <c r="EJ44"/>
  <c r="BV14"/>
  <c r="BW14" s="1"/>
  <c r="EJ14"/>
  <c r="BV50"/>
  <c r="BW50" s="1"/>
  <c r="EJ50"/>
  <c r="BG7" i="7"/>
  <c r="BH64" i="1"/>
  <c r="BL65"/>
  <c r="EI65" s="1"/>
  <c r="X15" i="13" s="1"/>
  <c r="BK65" i="1"/>
  <c r="EH65" s="1"/>
  <c r="W15" i="13" s="1"/>
  <c r="BA64" i="1"/>
  <c r="BJ64"/>
  <c r="BO24" i="6"/>
  <c r="BP24" s="1"/>
  <c r="BO26"/>
  <c r="BO28"/>
  <c r="BP28" s="1"/>
  <c r="BO30"/>
  <c r="BO32"/>
  <c r="BP32" s="1"/>
  <c r="BO34"/>
  <c r="BO36"/>
  <c r="BO8"/>
  <c r="BO10"/>
  <c r="BP10" s="1"/>
  <c r="BO12"/>
  <c r="BO14"/>
  <c r="BP14" s="1"/>
  <c r="BO16"/>
  <c r="BO23"/>
  <c r="BP23" s="1"/>
  <c r="BO25"/>
  <c r="BO27"/>
  <c r="BO29"/>
  <c r="BO31"/>
  <c r="BP31" s="1"/>
  <c r="BO33"/>
  <c r="BO35"/>
  <c r="BP35" s="1"/>
  <c r="BO22"/>
  <c r="BO9"/>
  <c r="BP9" s="1"/>
  <c r="BO11"/>
  <c r="BO13"/>
  <c r="BO15"/>
  <c r="BO18"/>
  <c r="BP18" s="1"/>
  <c r="BO7"/>
  <c r="BO17"/>
  <c r="BP17" s="1"/>
  <c r="DM40" i="1"/>
  <c r="BO8" i="7"/>
  <c r="BP8" s="1"/>
  <c r="BO10"/>
  <c r="BO12"/>
  <c r="BO14"/>
  <c r="BO16"/>
  <c r="BO18"/>
  <c r="BO20"/>
  <c r="BO22"/>
  <c r="BO24"/>
  <c r="BP24" s="1"/>
  <c r="BO26"/>
  <c r="BO28"/>
  <c r="BO30"/>
  <c r="BO32"/>
  <c r="BO34"/>
  <c r="BO36"/>
  <c r="BO38"/>
  <c r="BO40"/>
  <c r="BP40" s="1"/>
  <c r="BO42"/>
  <c r="BO44"/>
  <c r="BO46"/>
  <c r="BO48"/>
  <c r="BO50"/>
  <c r="BO52"/>
  <c r="BO54"/>
  <c r="BO9"/>
  <c r="BO11"/>
  <c r="BO13"/>
  <c r="BO15"/>
  <c r="BO17"/>
  <c r="BP17" s="1"/>
  <c r="BO19"/>
  <c r="BO21"/>
  <c r="BO23"/>
  <c r="BO25"/>
  <c r="BO27"/>
  <c r="BO29"/>
  <c r="BO31"/>
  <c r="BO33"/>
  <c r="BP33" s="1"/>
  <c r="BO35"/>
  <c r="BO37"/>
  <c r="BO39"/>
  <c r="BO41"/>
  <c r="BO43"/>
  <c r="BO45"/>
  <c r="BO47"/>
  <c r="BO49"/>
  <c r="BP49" s="1"/>
  <c r="BO51"/>
  <c r="BO53"/>
  <c r="BO55"/>
  <c r="BO56"/>
  <c r="BP56" s="1"/>
  <c r="BO58"/>
  <c r="BO60"/>
  <c r="BO62"/>
  <c r="BO7"/>
  <c r="BP7" s="1"/>
  <c r="BO57"/>
  <c r="BO59"/>
  <c r="BO61"/>
  <c r="BO64"/>
  <c r="BP64" s="1"/>
  <c r="BO63"/>
  <c r="H14" i="13" s="1"/>
  <c r="BW18" i="9"/>
  <c r="BW20"/>
  <c r="BW22"/>
  <c r="BW24"/>
  <c r="BW26"/>
  <c r="BW28"/>
  <c r="BW30"/>
  <c r="BW32"/>
  <c r="BW34"/>
  <c r="BW36"/>
  <c r="BW8"/>
  <c r="BW10"/>
  <c r="BW12"/>
  <c r="BW14"/>
  <c r="BW16"/>
  <c r="BW17"/>
  <c r="BW19"/>
  <c r="BW21"/>
  <c r="BW23"/>
  <c r="BW25"/>
  <c r="BW27"/>
  <c r="BW29"/>
  <c r="BW31"/>
  <c r="BW33"/>
  <c r="BW35"/>
  <c r="BW37"/>
  <c r="BW7"/>
  <c r="BW9"/>
  <c r="BW11"/>
  <c r="BW13"/>
  <c r="BW15"/>
  <c r="CX26"/>
  <c r="CZ26"/>
  <c r="DR26"/>
  <c r="CX27"/>
  <c r="CZ27"/>
  <c r="DR27"/>
  <c r="CX28"/>
  <c r="CZ28"/>
  <c r="DR28"/>
  <c r="CX29"/>
  <c r="CZ29"/>
  <c r="DR29"/>
  <c r="CX30"/>
  <c r="CZ30"/>
  <c r="DR30"/>
  <c r="CX31"/>
  <c r="CZ31"/>
  <c r="DR31"/>
  <c r="CY26"/>
  <c r="DA26"/>
  <c r="DS26"/>
  <c r="CY27"/>
  <c r="DA27"/>
  <c r="DS27"/>
  <c r="CY28"/>
  <c r="DA28"/>
  <c r="DS28"/>
  <c r="CY29"/>
  <c r="DA29"/>
  <c r="DS29"/>
  <c r="CY30"/>
  <c r="DA30"/>
  <c r="DS30"/>
  <c r="CY31"/>
  <c r="DA31"/>
  <c r="DS31"/>
  <c r="CX32"/>
  <c r="CZ32"/>
  <c r="DR32"/>
  <c r="CX33"/>
  <c r="CZ33"/>
  <c r="DR33"/>
  <c r="CX34"/>
  <c r="CZ34"/>
  <c r="DR34"/>
  <c r="CX35"/>
  <c r="CZ35"/>
  <c r="DR35"/>
  <c r="CX36"/>
  <c r="CZ36"/>
  <c r="DR36"/>
  <c r="CX37"/>
  <c r="CZ37"/>
  <c r="DR37"/>
  <c r="CY32"/>
  <c r="DA32"/>
  <c r="DS32"/>
  <c r="CY33"/>
  <c r="DA33"/>
  <c r="DS33"/>
  <c r="CY34"/>
  <c r="DA34"/>
  <c r="DS34"/>
  <c r="CY35"/>
  <c r="DA35"/>
  <c r="DS35"/>
  <c r="CY36"/>
  <c r="DA36"/>
  <c r="DS36"/>
  <c r="CY37"/>
  <c r="DA37"/>
  <c r="DS37"/>
  <c r="DR8"/>
  <c r="DR9"/>
  <c r="DR10"/>
  <c r="DR11"/>
  <c r="DR12"/>
  <c r="DR13"/>
  <c r="DR16"/>
  <c r="DR17"/>
  <c r="DR18"/>
  <c r="DR20"/>
  <c r="DR21"/>
  <c r="DR22"/>
  <c r="DR23"/>
  <c r="DR24"/>
  <c r="DR25"/>
  <c r="DS7"/>
  <c r="DU7" s="1"/>
  <c r="CX8"/>
  <c r="CZ8"/>
  <c r="CX9"/>
  <c r="CZ9"/>
  <c r="CX10"/>
  <c r="CZ10"/>
  <c r="CX11"/>
  <c r="CZ11"/>
  <c r="CX12"/>
  <c r="CZ12"/>
  <c r="CX13"/>
  <c r="CZ13"/>
  <c r="CX14"/>
  <c r="CZ14"/>
  <c r="CX15"/>
  <c r="CZ15"/>
  <c r="CY16"/>
  <c r="DA16"/>
  <c r="CY17"/>
  <c r="DA17"/>
  <c r="CY18"/>
  <c r="DA18"/>
  <c r="CY19"/>
  <c r="DA19"/>
  <c r="CY20"/>
  <c r="DA20"/>
  <c r="CY21"/>
  <c r="DA21"/>
  <c r="CY22"/>
  <c r="DA22"/>
  <c r="CY23"/>
  <c r="DA23"/>
  <c r="CY24"/>
  <c r="DA24"/>
  <c r="CY25"/>
  <c r="DA25"/>
  <c r="CY7"/>
  <c r="DA7"/>
  <c r="CX7"/>
  <c r="DC62" i="7"/>
  <c r="DS8" i="9"/>
  <c r="DS9"/>
  <c r="DS10"/>
  <c r="DS11"/>
  <c r="DS12"/>
  <c r="DS13"/>
  <c r="DS16"/>
  <c r="DS17"/>
  <c r="DS18"/>
  <c r="DS20"/>
  <c r="DS21"/>
  <c r="DS22"/>
  <c r="DS23"/>
  <c r="DS24"/>
  <c r="DS25"/>
  <c r="DR7"/>
  <c r="DT7" s="1"/>
  <c r="CY8"/>
  <c r="DA8"/>
  <c r="CY9"/>
  <c r="DA9"/>
  <c r="CY10"/>
  <c r="DA10"/>
  <c r="CY11"/>
  <c r="DA11"/>
  <c r="CY12"/>
  <c r="DA12"/>
  <c r="CY13"/>
  <c r="DA13"/>
  <c r="CY14"/>
  <c r="DA14"/>
  <c r="CY15"/>
  <c r="DA15"/>
  <c r="CX16"/>
  <c r="CZ16"/>
  <c r="CX17"/>
  <c r="CZ17"/>
  <c r="CX18"/>
  <c r="CZ18"/>
  <c r="CX19"/>
  <c r="CZ19"/>
  <c r="CX20"/>
  <c r="CZ20"/>
  <c r="CX21"/>
  <c r="CZ21"/>
  <c r="CX22"/>
  <c r="CZ22"/>
  <c r="CX23"/>
  <c r="CZ23"/>
  <c r="CX24"/>
  <c r="CZ24"/>
  <c r="CX25"/>
  <c r="CZ25"/>
  <c r="CZ7"/>
  <c r="DR15"/>
  <c r="CJ8" i="7"/>
  <c r="CM8" s="1"/>
  <c r="CL8"/>
  <c r="CO8" s="1"/>
  <c r="CK9"/>
  <c r="CN9" s="1"/>
  <c r="CJ10"/>
  <c r="CM10" s="1"/>
  <c r="CL10"/>
  <c r="CO10" s="1"/>
  <c r="CK11"/>
  <c r="CN11" s="1"/>
  <c r="CJ12"/>
  <c r="CM12" s="1"/>
  <c r="CL12"/>
  <c r="CO12" s="1"/>
  <c r="CK13"/>
  <c r="CN13" s="1"/>
  <c r="CJ14"/>
  <c r="CM14" s="1"/>
  <c r="CL14"/>
  <c r="CO14" s="1"/>
  <c r="CK15"/>
  <c r="CN15" s="1"/>
  <c r="CJ16"/>
  <c r="CM16" s="1"/>
  <c r="CL16"/>
  <c r="CO16" s="1"/>
  <c r="CK17"/>
  <c r="CN17" s="1"/>
  <c r="CJ18"/>
  <c r="CM18" s="1"/>
  <c r="CL18"/>
  <c r="CO18" s="1"/>
  <c r="CK19"/>
  <c r="CN19" s="1"/>
  <c r="CJ20"/>
  <c r="CM20" s="1"/>
  <c r="CL20"/>
  <c r="CO20" s="1"/>
  <c r="CK21"/>
  <c r="CN21" s="1"/>
  <c r="CJ22"/>
  <c r="CM22" s="1"/>
  <c r="CL22"/>
  <c r="CO22" s="1"/>
  <c r="CK23"/>
  <c r="CN23" s="1"/>
  <c r="CJ24"/>
  <c r="CM24" s="1"/>
  <c r="CL24"/>
  <c r="CO24" s="1"/>
  <c r="CK25"/>
  <c r="CN25" s="1"/>
  <c r="CJ26"/>
  <c r="CM26" s="1"/>
  <c r="CL26"/>
  <c r="CO26" s="1"/>
  <c r="CK27"/>
  <c r="CN27" s="1"/>
  <c r="CJ28"/>
  <c r="CM28" s="1"/>
  <c r="CL28"/>
  <c r="CO28" s="1"/>
  <c r="CK29"/>
  <c r="CN29" s="1"/>
  <c r="CJ30"/>
  <c r="CM30" s="1"/>
  <c r="CL30"/>
  <c r="CO30" s="1"/>
  <c r="CK31"/>
  <c r="CN31" s="1"/>
  <c r="CJ32"/>
  <c r="CM32" s="1"/>
  <c r="CL32"/>
  <c r="CO32" s="1"/>
  <c r="CK33"/>
  <c r="CN33" s="1"/>
  <c r="CJ34"/>
  <c r="CM34" s="1"/>
  <c r="CL34"/>
  <c r="CO34" s="1"/>
  <c r="CK35"/>
  <c r="CN35" s="1"/>
  <c r="CJ36"/>
  <c r="CM36" s="1"/>
  <c r="CL36"/>
  <c r="CO36" s="1"/>
  <c r="CK37"/>
  <c r="CN37" s="1"/>
  <c r="CJ38"/>
  <c r="CM38" s="1"/>
  <c r="CL38"/>
  <c r="CO38" s="1"/>
  <c r="CK39"/>
  <c r="CN39" s="1"/>
  <c r="CJ40"/>
  <c r="CM40" s="1"/>
  <c r="CL40"/>
  <c r="CO40" s="1"/>
  <c r="CK41"/>
  <c r="CN41" s="1"/>
  <c r="CJ42"/>
  <c r="CM42" s="1"/>
  <c r="CL42"/>
  <c r="CO42" s="1"/>
  <c r="CK43"/>
  <c r="CN43" s="1"/>
  <c r="CJ44"/>
  <c r="CM44" s="1"/>
  <c r="CL44"/>
  <c r="CO44" s="1"/>
  <c r="CK45"/>
  <c r="CN45" s="1"/>
  <c r="CJ46"/>
  <c r="CM46" s="1"/>
  <c r="CL46"/>
  <c r="CO46" s="1"/>
  <c r="CK47"/>
  <c r="CN47" s="1"/>
  <c r="CJ48"/>
  <c r="CM48" s="1"/>
  <c r="CL48"/>
  <c r="CO48" s="1"/>
  <c r="CK49"/>
  <c r="CN49" s="1"/>
  <c r="CJ50"/>
  <c r="CM50" s="1"/>
  <c r="CL50"/>
  <c r="CO50" s="1"/>
  <c r="CK51"/>
  <c r="CN51" s="1"/>
  <c r="CJ52"/>
  <c r="CM52" s="1"/>
  <c r="CL52"/>
  <c r="CO52" s="1"/>
  <c r="CK53"/>
  <c r="CN53" s="1"/>
  <c r="CJ54"/>
  <c r="CM54" s="1"/>
  <c r="CL54"/>
  <c r="CO54" s="1"/>
  <c r="CK55"/>
  <c r="CN55" s="1"/>
  <c r="CJ56"/>
  <c r="CM56" s="1"/>
  <c r="CL56"/>
  <c r="CO56" s="1"/>
  <c r="CK57"/>
  <c r="CN57" s="1"/>
  <c r="CJ58"/>
  <c r="CM58" s="1"/>
  <c r="CL58"/>
  <c r="CO58" s="1"/>
  <c r="CK59"/>
  <c r="CN59" s="1"/>
  <c r="CJ60"/>
  <c r="CM60" s="1"/>
  <c r="CL60"/>
  <c r="CO60" s="1"/>
  <c r="CK61"/>
  <c r="CN61" s="1"/>
  <c r="CK7"/>
  <c r="CN7" s="1"/>
  <c r="CJ7"/>
  <c r="CM7" s="1"/>
  <c r="DS19" i="9"/>
  <c r="DS15"/>
  <c r="CK8" i="7"/>
  <c r="CN8" s="1"/>
  <c r="CJ9"/>
  <c r="CM9" s="1"/>
  <c r="CL9"/>
  <c r="CO9" s="1"/>
  <c r="CK10"/>
  <c r="CN10" s="1"/>
  <c r="CJ11"/>
  <c r="CM11" s="1"/>
  <c r="CL11"/>
  <c r="CO11" s="1"/>
  <c r="CK12"/>
  <c r="CN12" s="1"/>
  <c r="CJ13"/>
  <c r="CL13"/>
  <c r="CO13" s="1"/>
  <c r="CK14"/>
  <c r="CN14" s="1"/>
  <c r="CJ15"/>
  <c r="CM15" s="1"/>
  <c r="CL15"/>
  <c r="CO15" s="1"/>
  <c r="CK16"/>
  <c r="CN16" s="1"/>
  <c r="CJ17"/>
  <c r="CM17" s="1"/>
  <c r="CL17"/>
  <c r="CO17" s="1"/>
  <c r="CK18"/>
  <c r="CN18" s="1"/>
  <c r="CJ19"/>
  <c r="CM19" s="1"/>
  <c r="CL19"/>
  <c r="CO19" s="1"/>
  <c r="CK20"/>
  <c r="CN20" s="1"/>
  <c r="CJ21"/>
  <c r="CM21" s="1"/>
  <c r="CL21"/>
  <c r="CO21" s="1"/>
  <c r="CK22"/>
  <c r="CN22" s="1"/>
  <c r="CJ23"/>
  <c r="CM23" s="1"/>
  <c r="CL23"/>
  <c r="CO23" s="1"/>
  <c r="CK24"/>
  <c r="CN24" s="1"/>
  <c r="CJ25"/>
  <c r="CM25" s="1"/>
  <c r="CL25"/>
  <c r="CO25" s="1"/>
  <c r="CK26"/>
  <c r="CN26" s="1"/>
  <c r="CJ27"/>
  <c r="CM27" s="1"/>
  <c r="CL27"/>
  <c r="CO27" s="1"/>
  <c r="CK28"/>
  <c r="CN28" s="1"/>
  <c r="CJ29"/>
  <c r="CM29" s="1"/>
  <c r="CL29"/>
  <c r="CO29" s="1"/>
  <c r="CK30"/>
  <c r="CN30" s="1"/>
  <c r="CJ31"/>
  <c r="CM31" s="1"/>
  <c r="CL31"/>
  <c r="CO31" s="1"/>
  <c r="CK32"/>
  <c r="CJ33"/>
  <c r="CM33" s="1"/>
  <c r="CL33"/>
  <c r="CO33" s="1"/>
  <c r="CK34"/>
  <c r="CN34" s="1"/>
  <c r="CJ35"/>
  <c r="CM35" s="1"/>
  <c r="CL35"/>
  <c r="CO35" s="1"/>
  <c r="CK36"/>
  <c r="CN36" s="1"/>
  <c r="CJ37"/>
  <c r="CM37" s="1"/>
  <c r="CL37"/>
  <c r="CO37" s="1"/>
  <c r="CK38"/>
  <c r="CN38" s="1"/>
  <c r="CJ39"/>
  <c r="CM39" s="1"/>
  <c r="CL39"/>
  <c r="CO39" s="1"/>
  <c r="CK40"/>
  <c r="CN40" s="1"/>
  <c r="CJ41"/>
  <c r="CM41" s="1"/>
  <c r="CL41"/>
  <c r="CO41" s="1"/>
  <c r="CK42"/>
  <c r="CN42" s="1"/>
  <c r="CJ43"/>
  <c r="CM43" s="1"/>
  <c r="CL43"/>
  <c r="CO43" s="1"/>
  <c r="CK44"/>
  <c r="CN44" s="1"/>
  <c r="CJ45"/>
  <c r="CM45" s="1"/>
  <c r="CL45"/>
  <c r="CO45" s="1"/>
  <c r="CK46"/>
  <c r="CN46" s="1"/>
  <c r="CJ47"/>
  <c r="CM47" s="1"/>
  <c r="CL47"/>
  <c r="CO47" s="1"/>
  <c r="CK48"/>
  <c r="CN48" s="1"/>
  <c r="CJ49"/>
  <c r="CM49" s="1"/>
  <c r="CL49"/>
  <c r="CO49" s="1"/>
  <c r="CK50"/>
  <c r="CN50" s="1"/>
  <c r="CJ51"/>
  <c r="CM51" s="1"/>
  <c r="CL51"/>
  <c r="CO51" s="1"/>
  <c r="CK52"/>
  <c r="CN52" s="1"/>
  <c r="CJ53"/>
  <c r="CM53" s="1"/>
  <c r="CL53"/>
  <c r="CO53" s="1"/>
  <c r="CK54"/>
  <c r="CN54" s="1"/>
  <c r="CJ55"/>
  <c r="CM55" s="1"/>
  <c r="CL55"/>
  <c r="CO55" s="1"/>
  <c r="CK56"/>
  <c r="CN56" s="1"/>
  <c r="CJ57"/>
  <c r="CM57" s="1"/>
  <c r="CL57"/>
  <c r="CO57" s="1"/>
  <c r="CK58"/>
  <c r="CN58" s="1"/>
  <c r="CJ59"/>
  <c r="CM59" s="1"/>
  <c r="CL59"/>
  <c r="CO59" s="1"/>
  <c r="CK60"/>
  <c r="CN60" s="1"/>
  <c r="CJ61"/>
  <c r="CM61" s="1"/>
  <c r="CL61"/>
  <c r="CO61" s="1"/>
  <c r="CL7"/>
  <c r="CO7" s="1"/>
  <c r="DC8" i="6"/>
  <c r="DE8" s="1"/>
  <c r="DC9"/>
  <c r="DC10"/>
  <c r="DE10" s="1"/>
  <c r="DC11"/>
  <c r="DC12"/>
  <c r="DE12" s="1"/>
  <c r="DC13"/>
  <c r="DC14"/>
  <c r="DE14" s="1"/>
  <c r="DC15"/>
  <c r="DC16"/>
  <c r="DE16" s="1"/>
  <c r="DC17"/>
  <c r="DC18"/>
  <c r="DE18" s="1"/>
  <c r="DC22"/>
  <c r="DE22" s="1"/>
  <c r="DC23"/>
  <c r="DE23" s="1"/>
  <c r="DC24"/>
  <c r="DE24" s="1"/>
  <c r="DC25"/>
  <c r="DE25" s="1"/>
  <c r="DC26"/>
  <c r="DE26" s="1"/>
  <c r="DC27"/>
  <c r="DC28"/>
  <c r="DE28" s="1"/>
  <c r="DC29"/>
  <c r="DE29" s="1"/>
  <c r="DC30"/>
  <c r="DE30" s="1"/>
  <c r="DC32"/>
  <c r="DE32" s="1"/>
  <c r="DC33"/>
  <c r="DC34"/>
  <c r="DE34" s="1"/>
  <c r="DC35"/>
  <c r="DC36"/>
  <c r="DE36" s="1"/>
  <c r="DB7"/>
  <c r="DC29" i="7"/>
  <c r="DE29" s="1"/>
  <c r="DC30"/>
  <c r="DC37"/>
  <c r="DE37" s="1"/>
  <c r="DC38"/>
  <c r="DE38" s="1"/>
  <c r="DC39"/>
  <c r="DE39" s="1"/>
  <c r="DC40"/>
  <c r="DE40" s="1"/>
  <c r="DC42"/>
  <c r="DE42" s="1"/>
  <c r="DC44"/>
  <c r="DE44" s="1"/>
  <c r="DC46"/>
  <c r="DE46" s="1"/>
  <c r="DC47"/>
  <c r="DE47" s="1"/>
  <c r="DC49"/>
  <c r="DE49" s="1"/>
  <c r="DC51"/>
  <c r="DE51" s="1"/>
  <c r="DC53"/>
  <c r="DE53" s="1"/>
  <c r="DC55"/>
  <c r="DE55" s="1"/>
  <c r="DC57"/>
  <c r="DE57" s="1"/>
  <c r="DC59"/>
  <c r="DE59" s="1"/>
  <c r="DC61"/>
  <c r="DE61" s="1"/>
  <c r="DB30"/>
  <c r="DB33"/>
  <c r="DB35"/>
  <c r="DB8" i="6"/>
  <c r="DD8" s="1"/>
  <c r="DB9"/>
  <c r="DB10"/>
  <c r="DB11"/>
  <c r="DB12"/>
  <c r="DB13"/>
  <c r="DB14"/>
  <c r="DD14" s="1"/>
  <c r="DB15"/>
  <c r="DB16"/>
  <c r="DD16" s="1"/>
  <c r="DB17"/>
  <c r="DB18"/>
  <c r="DB22"/>
  <c r="DB23"/>
  <c r="DD23" s="1"/>
  <c r="DB24"/>
  <c r="DB25"/>
  <c r="DD25" s="1"/>
  <c r="DB26"/>
  <c r="DB27"/>
  <c r="DD27" s="1"/>
  <c r="DB28"/>
  <c r="DB29"/>
  <c r="DD29" s="1"/>
  <c r="DB30"/>
  <c r="DB31"/>
  <c r="DD31" s="1"/>
  <c r="DB32"/>
  <c r="DB33"/>
  <c r="DD33" s="1"/>
  <c r="DB34"/>
  <c r="DB35"/>
  <c r="DD35" s="1"/>
  <c r="DB36"/>
  <c r="DC7"/>
  <c r="DC28" i="7"/>
  <c r="DE28" s="1"/>
  <c r="DC31"/>
  <c r="DE31" s="1"/>
  <c r="DC32"/>
  <c r="DC33"/>
  <c r="DE33" s="1"/>
  <c r="DC34"/>
  <c r="DE34" s="1"/>
  <c r="DC35"/>
  <c r="DE35" s="1"/>
  <c r="DC36"/>
  <c r="DE36" s="1"/>
  <c r="DC41"/>
  <c r="DE41" s="1"/>
  <c r="DC43"/>
  <c r="DE43" s="1"/>
  <c r="DC45"/>
  <c r="DE45" s="1"/>
  <c r="DC48"/>
  <c r="DE48" s="1"/>
  <c r="DC50"/>
  <c r="DE50" s="1"/>
  <c r="DC52"/>
  <c r="DE52" s="1"/>
  <c r="DC54"/>
  <c r="DE54" s="1"/>
  <c r="DC56"/>
  <c r="DE56" s="1"/>
  <c r="DC58"/>
  <c r="DE58" s="1"/>
  <c r="DC60"/>
  <c r="DE60" s="1"/>
  <c r="DB29"/>
  <c r="DB31"/>
  <c r="DB32"/>
  <c r="DB34"/>
  <c r="DB36"/>
  <c r="DB38"/>
  <c r="DB40"/>
  <c r="DB42"/>
  <c r="DB44"/>
  <c r="DB46"/>
  <c r="DB48"/>
  <c r="DB50"/>
  <c r="DB52"/>
  <c r="DB54"/>
  <c r="DB56"/>
  <c r="DB58"/>
  <c r="DC27"/>
  <c r="DE27" s="1"/>
  <c r="DC25"/>
  <c r="DE25" s="1"/>
  <c r="DC23"/>
  <c r="DE23" s="1"/>
  <c r="DC21"/>
  <c r="DE21" s="1"/>
  <c r="DC19"/>
  <c r="DE19" s="1"/>
  <c r="DC17"/>
  <c r="DE17" s="1"/>
  <c r="DC15"/>
  <c r="DE15" s="1"/>
  <c r="DC13"/>
  <c r="DB13"/>
  <c r="DB15"/>
  <c r="DB17"/>
  <c r="DB19"/>
  <c r="DB21"/>
  <c r="DD21" s="1"/>
  <c r="DB23"/>
  <c r="DB25"/>
  <c r="DB27"/>
  <c r="CE9" i="1"/>
  <c r="CF9" s="1"/>
  <c r="CE11"/>
  <c r="CF11" s="1"/>
  <c r="CE13"/>
  <c r="CF13" s="1"/>
  <c r="CE15"/>
  <c r="CF15" s="1"/>
  <c r="CE17"/>
  <c r="CF17" s="1"/>
  <c r="CE19"/>
  <c r="CF19" s="1"/>
  <c r="CE21"/>
  <c r="CF21" s="1"/>
  <c r="CE23"/>
  <c r="CF23" s="1"/>
  <c r="CE25"/>
  <c r="CF25" s="1"/>
  <c r="CE27"/>
  <c r="CF27" s="1"/>
  <c r="CE29"/>
  <c r="CF29" s="1"/>
  <c r="CE31"/>
  <c r="CF31" s="1"/>
  <c r="CE33"/>
  <c r="CF33" s="1"/>
  <c r="CE36"/>
  <c r="CF36" s="1"/>
  <c r="CE38"/>
  <c r="CF38" s="1"/>
  <c r="CE40"/>
  <c r="CF40" s="1"/>
  <c r="CE42"/>
  <c r="CF42" s="1"/>
  <c r="CE44"/>
  <c r="CF44" s="1"/>
  <c r="CE46"/>
  <c r="CF46" s="1"/>
  <c r="CE47"/>
  <c r="CF47" s="1"/>
  <c r="CE49"/>
  <c r="CF49" s="1"/>
  <c r="CE51"/>
  <c r="CF51" s="1"/>
  <c r="CE53"/>
  <c r="CF53" s="1"/>
  <c r="CE55"/>
  <c r="CF55" s="1"/>
  <c r="CE57"/>
  <c r="CF57" s="1"/>
  <c r="CE60"/>
  <c r="CF60" s="1"/>
  <c r="CE62"/>
  <c r="CF62" s="1"/>
  <c r="CE7"/>
  <c r="CJ8" i="6"/>
  <c r="CM8" s="1"/>
  <c r="CL8"/>
  <c r="CO8" s="1"/>
  <c r="CK9"/>
  <c r="CN9" s="1"/>
  <c r="CJ10"/>
  <c r="CL10"/>
  <c r="CO10" s="1"/>
  <c r="CK11"/>
  <c r="CN11" s="1"/>
  <c r="CJ12"/>
  <c r="CM12" s="1"/>
  <c r="CL12"/>
  <c r="CO12" s="1"/>
  <c r="CK13"/>
  <c r="CN13" s="1"/>
  <c r="CJ14"/>
  <c r="CM14" s="1"/>
  <c r="CL14"/>
  <c r="CO14" s="1"/>
  <c r="CK15"/>
  <c r="CN15" s="1"/>
  <c r="CJ16"/>
  <c r="CM16" s="1"/>
  <c r="CL16"/>
  <c r="CO16" s="1"/>
  <c r="CK17"/>
  <c r="CN17" s="1"/>
  <c r="CJ18"/>
  <c r="CM18" s="1"/>
  <c r="CL18"/>
  <c r="CO18" s="1"/>
  <c r="CK22"/>
  <c r="CJ23"/>
  <c r="CM23" s="1"/>
  <c r="CL23"/>
  <c r="CK24"/>
  <c r="CJ25"/>
  <c r="CM25" s="1"/>
  <c r="CL25"/>
  <c r="CO25" s="1"/>
  <c r="CK26"/>
  <c r="CN26" s="1"/>
  <c r="CJ27"/>
  <c r="CM27" s="1"/>
  <c r="CL27"/>
  <c r="CK28"/>
  <c r="CN28" s="1"/>
  <c r="CJ29"/>
  <c r="CL29"/>
  <c r="CO29" s="1"/>
  <c r="CK30"/>
  <c r="CN30" s="1"/>
  <c r="CJ31"/>
  <c r="CM31" s="1"/>
  <c r="CL31"/>
  <c r="CK32"/>
  <c r="CN32" s="1"/>
  <c r="CJ33"/>
  <c r="CL33"/>
  <c r="CO33" s="1"/>
  <c r="CK34"/>
  <c r="CJ35"/>
  <c r="CM35" s="1"/>
  <c r="CL35"/>
  <c r="CO35" s="1"/>
  <c r="CK36"/>
  <c r="CN36" s="1"/>
  <c r="CK7"/>
  <c r="CJ7"/>
  <c r="DB60" i="7"/>
  <c r="DB28"/>
  <c r="DC26"/>
  <c r="DE26" s="1"/>
  <c r="DC24"/>
  <c r="DE24" s="1"/>
  <c r="DC22"/>
  <c r="DE22" s="1"/>
  <c r="DC20"/>
  <c r="DE20" s="1"/>
  <c r="DC18"/>
  <c r="DE18" s="1"/>
  <c r="DC16"/>
  <c r="DE16" s="1"/>
  <c r="DC14"/>
  <c r="DE14" s="1"/>
  <c r="DB14"/>
  <c r="DB16"/>
  <c r="DB18"/>
  <c r="DB20"/>
  <c r="DB22"/>
  <c r="DB24"/>
  <c r="DB26"/>
  <c r="CE8" i="1"/>
  <c r="CF8" s="1"/>
  <c r="CE10"/>
  <c r="CE12"/>
  <c r="CF12" s="1"/>
  <c r="CE14"/>
  <c r="CF14" s="1"/>
  <c r="CE16"/>
  <c r="CF16" s="1"/>
  <c r="CE18"/>
  <c r="CF18" s="1"/>
  <c r="CE20"/>
  <c r="CF20" s="1"/>
  <c r="CE22"/>
  <c r="CF22" s="1"/>
  <c r="CE24"/>
  <c r="CF24" s="1"/>
  <c r="CE26"/>
  <c r="CF26" s="1"/>
  <c r="CE28"/>
  <c r="CF28" s="1"/>
  <c r="CE30"/>
  <c r="CF30" s="1"/>
  <c r="CE32"/>
  <c r="CF32" s="1"/>
  <c r="CE34"/>
  <c r="CE35"/>
  <c r="CF35" s="1"/>
  <c r="CE37"/>
  <c r="CF37" s="1"/>
  <c r="CE39"/>
  <c r="CF39" s="1"/>
  <c r="CE41"/>
  <c r="CF41" s="1"/>
  <c r="CE43"/>
  <c r="CF43" s="1"/>
  <c r="CE45"/>
  <c r="CF45" s="1"/>
  <c r="CE48"/>
  <c r="CF48" s="1"/>
  <c r="CE50"/>
  <c r="CF50" s="1"/>
  <c r="CE52"/>
  <c r="CF52" s="1"/>
  <c r="CE54"/>
  <c r="CF54" s="1"/>
  <c r="CE56"/>
  <c r="CF56" s="1"/>
  <c r="CE58"/>
  <c r="CF58" s="1"/>
  <c r="CE59"/>
  <c r="CF59" s="1"/>
  <c r="CE61"/>
  <c r="CF61" s="1"/>
  <c r="CE63"/>
  <c r="CF63" s="1"/>
  <c r="CK8" i="6"/>
  <c r="CN8" s="1"/>
  <c r="CJ9"/>
  <c r="CM9" s="1"/>
  <c r="CL9"/>
  <c r="CO9" s="1"/>
  <c r="CK10"/>
  <c r="CJ11"/>
  <c r="CM11" s="1"/>
  <c r="CL11"/>
  <c r="CK12"/>
  <c r="CN12" s="1"/>
  <c r="CJ13"/>
  <c r="CL13"/>
  <c r="CO13" s="1"/>
  <c r="CK14"/>
  <c r="CN14" s="1"/>
  <c r="CJ15"/>
  <c r="CM15" s="1"/>
  <c r="CL15"/>
  <c r="CK16"/>
  <c r="CN16" s="1"/>
  <c r="CJ17"/>
  <c r="CL17"/>
  <c r="CO17" s="1"/>
  <c r="CK18"/>
  <c r="CJ22"/>
  <c r="CM22" s="1"/>
  <c r="CL22"/>
  <c r="CO22" s="1"/>
  <c r="CK23"/>
  <c r="CN23" s="1"/>
  <c r="CJ24"/>
  <c r="CM24" s="1"/>
  <c r="CL24"/>
  <c r="CO24" s="1"/>
  <c r="CK25"/>
  <c r="CN25" s="1"/>
  <c r="CJ26"/>
  <c r="CM26" s="1"/>
  <c r="CL26"/>
  <c r="CO26" s="1"/>
  <c r="CK27"/>
  <c r="CN27" s="1"/>
  <c r="CJ28"/>
  <c r="CM28" s="1"/>
  <c r="CL28"/>
  <c r="CO28" s="1"/>
  <c r="CK29"/>
  <c r="CN29" s="1"/>
  <c r="CJ30"/>
  <c r="CM30" s="1"/>
  <c r="CL30"/>
  <c r="CO30" s="1"/>
  <c r="CK31"/>
  <c r="CN31" s="1"/>
  <c r="CJ32"/>
  <c r="CM32" s="1"/>
  <c r="CL32"/>
  <c r="CO32" s="1"/>
  <c r="CK33"/>
  <c r="CN33" s="1"/>
  <c r="CJ34"/>
  <c r="CM34" s="1"/>
  <c r="CL34"/>
  <c r="CO34" s="1"/>
  <c r="CK35"/>
  <c r="CN35" s="1"/>
  <c r="CJ36"/>
  <c r="CM36" s="1"/>
  <c r="CL36"/>
  <c r="CO36" s="1"/>
  <c r="CL7"/>
  <c r="DM63" i="1"/>
  <c r="DR63" s="1"/>
  <c r="DM62"/>
  <c r="DR62" s="1"/>
  <c r="DL60"/>
  <c r="DL56"/>
  <c r="DO52"/>
  <c r="DP51"/>
  <c r="DL51"/>
  <c r="DL48"/>
  <c r="DM46"/>
  <c r="DR46" s="1"/>
  <c r="DM45"/>
  <c r="DR45" s="1"/>
  <c r="DM43"/>
  <c r="DR43" s="1"/>
  <c r="DL40"/>
  <c r="DL36"/>
  <c r="DL34"/>
  <c r="DL29"/>
  <c r="DL23"/>
  <c r="DL22"/>
  <c r="DL21"/>
  <c r="DL18"/>
  <c r="DL17"/>
  <c r="DL14"/>
  <c r="DL13"/>
  <c r="DQ13" s="1"/>
  <c r="DL10"/>
  <c r="DN8"/>
  <c r="DS8" s="1"/>
  <c r="DN63"/>
  <c r="DN62"/>
  <c r="DS62" s="1"/>
  <c r="DM60"/>
  <c r="DL57"/>
  <c r="DL53"/>
  <c r="DL52"/>
  <c r="DM51"/>
  <c r="DR51" s="1"/>
  <c r="DM48"/>
  <c r="DN46"/>
  <c r="DS46" s="1"/>
  <c r="DN45"/>
  <c r="DS45" s="1"/>
  <c r="DN43"/>
  <c r="DS43" s="1"/>
  <c r="DL41"/>
  <c r="DL38"/>
  <c r="DQ38" s="1"/>
  <c r="DL37"/>
  <c r="DL35"/>
  <c r="DM32"/>
  <c r="DR32" s="1"/>
  <c r="DL28"/>
  <c r="DM25"/>
  <c r="DR25" s="1"/>
  <c r="DO22"/>
  <c r="DO21"/>
  <c r="DM20"/>
  <c r="DO17"/>
  <c r="DM15"/>
  <c r="DO13"/>
  <c r="DN11"/>
  <c r="DS11" s="1"/>
  <c r="DL9"/>
  <c r="DM8"/>
  <c r="DR8" s="1"/>
  <c r="DM44"/>
  <c r="DM16"/>
  <c r="DM26"/>
  <c r="DL58"/>
  <c r="DO62"/>
  <c r="DL61"/>
  <c r="DL59"/>
  <c r="DL54"/>
  <c r="DM52"/>
  <c r="DR52" s="1"/>
  <c r="DN51"/>
  <c r="DS51" s="1"/>
  <c r="DL49"/>
  <c r="DO46"/>
  <c r="DO45"/>
  <c r="DO43"/>
  <c r="DL42"/>
  <c r="DM38"/>
  <c r="DO37"/>
  <c r="DM37"/>
  <c r="DR37" s="1"/>
  <c r="DM36"/>
  <c r="DR36" s="1"/>
  <c r="DN32"/>
  <c r="DL32"/>
  <c r="DM27"/>
  <c r="DN25"/>
  <c r="DL25"/>
  <c r="DN22"/>
  <c r="DS22" s="1"/>
  <c r="DN21"/>
  <c r="DS21" s="1"/>
  <c r="DL20"/>
  <c r="DN17"/>
  <c r="DS17" s="1"/>
  <c r="DL15"/>
  <c r="DN13"/>
  <c r="DS13" s="1"/>
  <c r="DM11"/>
  <c r="DR11" s="1"/>
  <c r="DP8"/>
  <c r="DU8" s="1"/>
  <c r="DL8"/>
  <c r="DL63"/>
  <c r="DL62"/>
  <c r="DM59"/>
  <c r="DL55"/>
  <c r="DN52"/>
  <c r="DS52" s="1"/>
  <c r="DO51"/>
  <c r="DT51" s="1"/>
  <c r="DM49"/>
  <c r="DL47"/>
  <c r="DL46"/>
  <c r="DL45"/>
  <c r="DL43"/>
  <c r="DL39"/>
  <c r="DN37"/>
  <c r="DS37" s="1"/>
  <c r="DN36"/>
  <c r="DL33"/>
  <c r="DL30"/>
  <c r="DL27"/>
  <c r="DL24"/>
  <c r="DM22"/>
  <c r="DR22" s="1"/>
  <c r="DM21"/>
  <c r="DR21" s="1"/>
  <c r="DL19"/>
  <c r="DM17"/>
  <c r="DR17" s="1"/>
  <c r="DM14"/>
  <c r="DM13"/>
  <c r="DR13" s="1"/>
  <c r="DL11"/>
  <c r="DQ11" s="1"/>
  <c r="DO8"/>
  <c r="DT8" s="1"/>
  <c r="DL7"/>
  <c r="DL50"/>
  <c r="DL44"/>
  <c r="DL26"/>
  <c r="DC63" i="7"/>
  <c r="X14" i="13" s="1"/>
  <c r="X18" s="1"/>
  <c r="DR19" i="9"/>
  <c r="DB12" i="7"/>
  <c r="DB10"/>
  <c r="DC9"/>
  <c r="DE9" s="1"/>
  <c r="DC11"/>
  <c r="DE11" s="1"/>
  <c r="DB8"/>
  <c r="DB11"/>
  <c r="DB9"/>
  <c r="DC10"/>
  <c r="DE10" s="1"/>
  <c r="DC12"/>
  <c r="DE12" s="1"/>
  <c r="DB7"/>
  <c r="DL31" i="1"/>
  <c r="DL16"/>
  <c r="DL12"/>
  <c r="DB64" i="7"/>
  <c r="W14" i="13" s="1"/>
  <c r="W18" s="1"/>
  <c r="DC64" i="7"/>
  <c r="DR14" i="9"/>
  <c r="DS14"/>
  <c r="DC7" i="7"/>
  <c r="DB61"/>
  <c r="DD61" s="1"/>
  <c r="DB59"/>
  <c r="DB57"/>
  <c r="DB55"/>
  <c r="DB53"/>
  <c r="DB51"/>
  <c r="DB49"/>
  <c r="DB47"/>
  <c r="DB45"/>
  <c r="DD45" s="1"/>
  <c r="DB43"/>
  <c r="DB41"/>
  <c r="DB39"/>
  <c r="DB37"/>
  <c r="DC8"/>
  <c r="DE8" s="1"/>
  <c r="CM33" i="6"/>
  <c r="CO27"/>
  <c r="CN22"/>
  <c r="CO31"/>
  <c r="BV38" i="9"/>
  <c r="BV39" s="1"/>
  <c r="G17" i="13" s="1"/>
  <c r="CM17" i="6"/>
  <c r="CO11"/>
  <c r="DD34"/>
  <c r="DD30"/>
  <c r="DD26"/>
  <c r="DD22"/>
  <c r="DD15"/>
  <c r="DD11"/>
  <c r="DE33"/>
  <c r="DD7"/>
  <c r="DD18"/>
  <c r="DD10"/>
  <c r="DE17"/>
  <c r="DE13"/>
  <c r="DE9"/>
  <c r="BP61" i="7"/>
  <c r="BP57"/>
  <c r="BP60"/>
  <c r="BP55"/>
  <c r="BP51"/>
  <c r="BP47"/>
  <c r="BP43"/>
  <c r="BP39"/>
  <c r="BP35"/>
  <c r="BP31"/>
  <c r="BP27"/>
  <c r="BP23"/>
  <c r="BP19"/>
  <c r="BP15"/>
  <c r="BP11"/>
  <c r="BP52"/>
  <c r="BP48"/>
  <c r="BP44"/>
  <c r="BP36"/>
  <c r="BP32"/>
  <c r="BP28"/>
  <c r="BP20"/>
  <c r="BP16"/>
  <c r="BP12"/>
  <c r="DR40" i="1"/>
  <c r="BP15" i="6"/>
  <c r="BP11"/>
  <c r="BP22"/>
  <c r="BP33"/>
  <c r="BP29"/>
  <c r="BP25"/>
  <c r="BP16"/>
  <c r="BP12"/>
  <c r="BP8"/>
  <c r="BP34"/>
  <c r="BP30"/>
  <c r="BP26"/>
  <c r="BR17" i="9"/>
  <c r="BR19"/>
  <c r="BX19" s="1"/>
  <c r="BR21"/>
  <c r="BX21" s="1"/>
  <c r="BR23"/>
  <c r="BR25"/>
  <c r="BR27"/>
  <c r="BX27" s="1"/>
  <c r="BR29"/>
  <c r="BX29" s="1"/>
  <c r="BR31"/>
  <c r="BR33"/>
  <c r="BR35"/>
  <c r="BX35" s="1"/>
  <c r="BR37"/>
  <c r="BX37" s="1"/>
  <c r="BR7"/>
  <c r="BR9"/>
  <c r="BX9" s="1"/>
  <c r="BR11"/>
  <c r="BR13"/>
  <c r="BX13" s="1"/>
  <c r="BR15"/>
  <c r="BR18"/>
  <c r="BX18" s="1"/>
  <c r="BR20"/>
  <c r="BR22"/>
  <c r="BX22" s="1"/>
  <c r="BR24"/>
  <c r="BR26"/>
  <c r="BX26" s="1"/>
  <c r="BR28"/>
  <c r="BR30"/>
  <c r="BX30" s="1"/>
  <c r="BR32"/>
  <c r="BR34"/>
  <c r="BX34" s="1"/>
  <c r="BR36"/>
  <c r="BR8"/>
  <c r="BX8" s="1"/>
  <c r="BR10"/>
  <c r="BR12"/>
  <c r="BX12" s="1"/>
  <c r="BR14"/>
  <c r="BR16"/>
  <c r="BX16" s="1"/>
  <c r="CD26"/>
  <c r="CF26"/>
  <c r="DD26" s="1"/>
  <c r="DH26"/>
  <c r="CD27"/>
  <c r="DB27" s="1"/>
  <c r="CF27"/>
  <c r="DH27"/>
  <c r="DT27" s="1"/>
  <c r="CD28"/>
  <c r="CF28"/>
  <c r="DD28" s="1"/>
  <c r="DH28"/>
  <c r="CD29"/>
  <c r="DB29" s="1"/>
  <c r="CF29"/>
  <c r="DH29"/>
  <c r="DT29" s="1"/>
  <c r="CD30"/>
  <c r="CF30"/>
  <c r="DD30" s="1"/>
  <c r="DH30"/>
  <c r="CD31"/>
  <c r="DB31" s="1"/>
  <c r="CF31"/>
  <c r="DH31"/>
  <c r="DT31" s="1"/>
  <c r="CD32"/>
  <c r="CF32"/>
  <c r="DD32" s="1"/>
  <c r="CE26"/>
  <c r="CG26"/>
  <c r="DI26"/>
  <c r="CE27"/>
  <c r="DC27" s="1"/>
  <c r="CG27"/>
  <c r="DI27"/>
  <c r="CE28"/>
  <c r="CG28"/>
  <c r="DE28" s="1"/>
  <c r="DI28"/>
  <c r="CE29"/>
  <c r="CG29"/>
  <c r="DI29"/>
  <c r="DU29" s="1"/>
  <c r="CE30"/>
  <c r="CG30"/>
  <c r="DI30"/>
  <c r="CE31"/>
  <c r="DC31" s="1"/>
  <c r="CG31"/>
  <c r="DE31" s="1"/>
  <c r="DI31"/>
  <c r="CE32"/>
  <c r="CG32"/>
  <c r="DE32" s="1"/>
  <c r="DH32"/>
  <c r="DT32" s="1"/>
  <c r="CD33"/>
  <c r="CF33"/>
  <c r="DH33"/>
  <c r="DT33" s="1"/>
  <c r="CD34"/>
  <c r="DB34" s="1"/>
  <c r="CF34"/>
  <c r="DH34"/>
  <c r="CD35"/>
  <c r="DB35" s="1"/>
  <c r="CF35"/>
  <c r="DD35" s="1"/>
  <c r="DH35"/>
  <c r="CD36"/>
  <c r="CF36"/>
  <c r="DD36" s="1"/>
  <c r="DH36"/>
  <c r="DT36" s="1"/>
  <c r="CD37"/>
  <c r="CF37"/>
  <c r="DH37"/>
  <c r="DT37" s="1"/>
  <c r="DI32"/>
  <c r="DU32" s="1"/>
  <c r="CE33"/>
  <c r="DC33" s="1"/>
  <c r="CG33"/>
  <c r="DI33"/>
  <c r="DU33" s="1"/>
  <c r="CE34"/>
  <c r="DC34" s="1"/>
  <c r="CG34"/>
  <c r="DE34" s="1"/>
  <c r="DI34"/>
  <c r="CE35"/>
  <c r="DC35" s="1"/>
  <c r="CG35"/>
  <c r="DE35" s="1"/>
  <c r="DI35"/>
  <c r="DU35" s="1"/>
  <c r="CE36"/>
  <c r="CG36"/>
  <c r="DE36" s="1"/>
  <c r="DI36"/>
  <c r="DU36" s="1"/>
  <c r="CE37"/>
  <c r="DC37" s="1"/>
  <c r="CG37"/>
  <c r="DE37" s="1"/>
  <c r="DI37"/>
  <c r="DU37" s="1"/>
  <c r="CD8"/>
  <c r="DB8" s="1"/>
  <c r="CF8"/>
  <c r="DD8" s="1"/>
  <c r="CD9"/>
  <c r="DB9" s="1"/>
  <c r="CF9"/>
  <c r="DD9" s="1"/>
  <c r="CD10"/>
  <c r="DB10" s="1"/>
  <c r="CF10"/>
  <c r="DD10" s="1"/>
  <c r="CD11"/>
  <c r="DB11" s="1"/>
  <c r="CF11"/>
  <c r="DD11" s="1"/>
  <c r="CD12"/>
  <c r="DB12" s="1"/>
  <c r="CF12"/>
  <c r="DD12" s="1"/>
  <c r="CD13"/>
  <c r="DB13" s="1"/>
  <c r="CF13"/>
  <c r="DD13" s="1"/>
  <c r="CD14"/>
  <c r="DB14" s="1"/>
  <c r="CF14"/>
  <c r="DD14" s="1"/>
  <c r="CD15"/>
  <c r="DB15" s="1"/>
  <c r="CF15"/>
  <c r="DD15" s="1"/>
  <c r="CE16"/>
  <c r="CG16"/>
  <c r="DE16" s="1"/>
  <c r="CE17"/>
  <c r="DC17" s="1"/>
  <c r="CG17"/>
  <c r="DE17" s="1"/>
  <c r="CE18"/>
  <c r="DC18" s="1"/>
  <c r="CG18"/>
  <c r="DE18" s="1"/>
  <c r="CE19"/>
  <c r="DC19" s="1"/>
  <c r="CG19"/>
  <c r="DE19" s="1"/>
  <c r="CE20"/>
  <c r="CG20"/>
  <c r="DE20" s="1"/>
  <c r="CE21"/>
  <c r="DC21" s="1"/>
  <c r="CG21"/>
  <c r="DE21" s="1"/>
  <c r="CE22"/>
  <c r="DC22" s="1"/>
  <c r="CG22"/>
  <c r="DE22" s="1"/>
  <c r="CE23"/>
  <c r="DC23" s="1"/>
  <c r="CG23"/>
  <c r="DE23" s="1"/>
  <c r="CE24"/>
  <c r="CG24"/>
  <c r="DE24" s="1"/>
  <c r="CE25"/>
  <c r="DC25" s="1"/>
  <c r="CG25"/>
  <c r="CF7"/>
  <c r="DD7" s="1"/>
  <c r="DI25"/>
  <c r="DU25" s="1"/>
  <c r="DI24"/>
  <c r="DU24" s="1"/>
  <c r="DI23"/>
  <c r="DU23" s="1"/>
  <c r="CE8"/>
  <c r="DC8" s="1"/>
  <c r="CG8"/>
  <c r="DE8" s="1"/>
  <c r="CE9"/>
  <c r="DC9" s="1"/>
  <c r="CG9"/>
  <c r="DE9" s="1"/>
  <c r="CE10"/>
  <c r="DC10" s="1"/>
  <c r="CG10"/>
  <c r="DE10" s="1"/>
  <c r="CE11"/>
  <c r="CG11"/>
  <c r="DE11" s="1"/>
  <c r="CE12"/>
  <c r="DC12" s="1"/>
  <c r="CG12"/>
  <c r="DE12" s="1"/>
  <c r="CE13"/>
  <c r="DC13" s="1"/>
  <c r="CG13"/>
  <c r="DE13" s="1"/>
  <c r="CE14"/>
  <c r="DC14" s="1"/>
  <c r="CG14"/>
  <c r="DE14" s="1"/>
  <c r="CE15"/>
  <c r="DC15" s="1"/>
  <c r="CG15"/>
  <c r="DE15" s="1"/>
  <c r="CD16"/>
  <c r="DB16" s="1"/>
  <c r="CF16"/>
  <c r="DD16" s="1"/>
  <c r="CD17"/>
  <c r="DB17" s="1"/>
  <c r="CF17"/>
  <c r="DD17" s="1"/>
  <c r="CD18"/>
  <c r="DB18" s="1"/>
  <c r="CF18"/>
  <c r="DD18" s="1"/>
  <c r="CD19"/>
  <c r="DB19" s="1"/>
  <c r="CF19"/>
  <c r="DD19" s="1"/>
  <c r="CD20"/>
  <c r="DB20" s="1"/>
  <c r="CF20"/>
  <c r="DD20" s="1"/>
  <c r="CD21"/>
  <c r="DB21" s="1"/>
  <c r="CF21"/>
  <c r="DD21" s="1"/>
  <c r="CD22"/>
  <c r="DB22" s="1"/>
  <c r="CF22"/>
  <c r="DD22" s="1"/>
  <c r="CD23"/>
  <c r="DB23" s="1"/>
  <c r="CF23"/>
  <c r="DD23" s="1"/>
  <c r="CD24"/>
  <c r="DB24" s="1"/>
  <c r="CF24"/>
  <c r="DD24" s="1"/>
  <c r="CD25"/>
  <c r="DB25" s="1"/>
  <c r="CF25"/>
  <c r="CE7"/>
  <c r="DC7" s="1"/>
  <c r="CG7"/>
  <c r="DE7" s="1"/>
  <c r="CD7"/>
  <c r="DB7" s="1"/>
  <c r="DH25"/>
  <c r="DT25" s="1"/>
  <c r="DH24"/>
  <c r="DT24" s="1"/>
  <c r="DH23"/>
  <c r="DT23" s="1"/>
  <c r="DH22"/>
  <c r="DH21"/>
  <c r="DT21" s="1"/>
  <c r="DH20"/>
  <c r="DT20" s="1"/>
  <c r="DI19"/>
  <c r="DU19" s="1"/>
  <c r="DI18"/>
  <c r="DU18" s="1"/>
  <c r="DI17"/>
  <c r="DU17" s="1"/>
  <c r="DH16"/>
  <c r="DT16" s="1"/>
  <c r="DH15"/>
  <c r="DT15" s="1"/>
  <c r="DI14"/>
  <c r="DI13"/>
  <c r="DU13" s="1"/>
  <c r="DH12"/>
  <c r="DT12" s="1"/>
  <c r="DH11"/>
  <c r="DH10"/>
  <c r="DT10" s="1"/>
  <c r="DH9"/>
  <c r="DT9" s="1"/>
  <c r="DH8"/>
  <c r="DI22"/>
  <c r="DI21"/>
  <c r="DU21" s="1"/>
  <c r="DI20"/>
  <c r="DU20" s="1"/>
  <c r="DH19"/>
  <c r="DT19" s="1"/>
  <c r="DH18"/>
  <c r="DT18" s="1"/>
  <c r="DH17"/>
  <c r="DI16"/>
  <c r="DU16" s="1"/>
  <c r="DI15"/>
  <c r="DU15" s="1"/>
  <c r="DH14"/>
  <c r="DT14" s="1"/>
  <c r="DH13"/>
  <c r="DT13" s="1"/>
  <c r="DI12"/>
  <c r="DU12" s="1"/>
  <c r="DI11"/>
  <c r="DI10"/>
  <c r="DU10" s="1"/>
  <c r="DI9"/>
  <c r="DU9" s="1"/>
  <c r="DI8"/>
  <c r="DU8" s="1"/>
  <c r="CM10" i="6"/>
  <c r="CO23"/>
  <c r="CM29"/>
  <c r="CN34"/>
  <c r="CD37"/>
  <c r="CD38" s="1"/>
  <c r="BU38" i="9"/>
  <c r="BU39" s="1"/>
  <c r="F17" i="13" s="1"/>
  <c r="BT38" i="9"/>
  <c r="BT39" s="1"/>
  <c r="E17" i="13" s="1"/>
  <c r="BY37" i="6"/>
  <c r="BY38" s="1"/>
  <c r="BS38" i="9"/>
  <c r="BS39" s="1"/>
  <c r="D17" i="13" s="1"/>
  <c r="CF34" i="1"/>
  <c r="CF10"/>
  <c r="CN24" i="6"/>
  <c r="CN18"/>
  <c r="CO15"/>
  <c r="CM13"/>
  <c r="CN10"/>
  <c r="CF7" i="1"/>
  <c r="DD36" i="6"/>
  <c r="DD32"/>
  <c r="DD28"/>
  <c r="DD24"/>
  <c r="DD17"/>
  <c r="DD13"/>
  <c r="DD9"/>
  <c r="DE35"/>
  <c r="DE31"/>
  <c r="DE27"/>
  <c r="DD12"/>
  <c r="DE15"/>
  <c r="DE11"/>
  <c r="BP63" i="7"/>
  <c r="BP59"/>
  <c r="BP62"/>
  <c r="BP58"/>
  <c r="BP53"/>
  <c r="BP45"/>
  <c r="BP41"/>
  <c r="BP37"/>
  <c r="BP29"/>
  <c r="BP25"/>
  <c r="BP21"/>
  <c r="BP13"/>
  <c r="BP9"/>
  <c r="BP54"/>
  <c r="BP50"/>
  <c r="BP46"/>
  <c r="BP42"/>
  <c r="BP38"/>
  <c r="BP34"/>
  <c r="BP30"/>
  <c r="BP26"/>
  <c r="BP22"/>
  <c r="BP18"/>
  <c r="BP14"/>
  <c r="BP10"/>
  <c r="BP7" i="6"/>
  <c r="BP13"/>
  <c r="BP27"/>
  <c r="BP36"/>
  <c r="DD25" i="9"/>
  <c r="DC11"/>
  <c r="DC24"/>
  <c r="DC20"/>
  <c r="DC16"/>
  <c r="DC36"/>
  <c r="DU34"/>
  <c r="DE33"/>
  <c r="DD37"/>
  <c r="DB36"/>
  <c r="DT34"/>
  <c r="DD33"/>
  <c r="DC32"/>
  <c r="DU30"/>
  <c r="DC30"/>
  <c r="DE29"/>
  <c r="DU28"/>
  <c r="DC28"/>
  <c r="DE27"/>
  <c r="DU26"/>
  <c r="DC26"/>
  <c r="DB32"/>
  <c r="DD31"/>
  <c r="DT30"/>
  <c r="DB30"/>
  <c r="DD29"/>
  <c r="DT28"/>
  <c r="DB28"/>
  <c r="DD27"/>
  <c r="DT26"/>
  <c r="DB26"/>
  <c r="BX11"/>
  <c r="BX33"/>
  <c r="BX25"/>
  <c r="BX17"/>
  <c r="BX14"/>
  <c r="BX10"/>
  <c r="BX36"/>
  <c r="BX32"/>
  <c r="BX28"/>
  <c r="BX24"/>
  <c r="BX20"/>
  <c r="BX7"/>
  <c r="BQ38"/>
  <c r="BN64" i="1"/>
  <c r="DD7" i="7"/>
  <c r="DE7"/>
  <c r="DD39"/>
  <c r="DD41"/>
  <c r="DD43"/>
  <c r="DD47"/>
  <c r="DD49"/>
  <c r="DD51"/>
  <c r="DD55"/>
  <c r="DD57"/>
  <c r="DD59"/>
  <c r="DE30"/>
  <c r="E18" i="13" l="1"/>
  <c r="DW65" i="1"/>
  <c r="L15" i="13" s="1"/>
  <c r="L5"/>
  <c r="DY65" i="1"/>
  <c r="N15" i="13" s="1"/>
  <c r="N5"/>
  <c r="N8" s="1"/>
  <c r="EF65" i="1"/>
  <c r="U15" i="13" s="1"/>
  <c r="U18" s="1"/>
  <c r="U5"/>
  <c r="U8" s="1"/>
  <c r="ED65" i="1"/>
  <c r="S15" i="13" s="1"/>
  <c r="S18" s="1"/>
  <c r="S5"/>
  <c r="S8" s="1"/>
  <c r="EC65" i="1"/>
  <c r="R15" i="13" s="1"/>
  <c r="R18" s="1"/>
  <c r="R5"/>
  <c r="R8" s="1"/>
  <c r="D18"/>
  <c r="F18"/>
  <c r="G18"/>
  <c r="AB8"/>
  <c r="DJ65" i="7"/>
  <c r="AF14" i="13" s="1"/>
  <c r="AF4"/>
  <c r="DI65" i="7"/>
  <c r="AE14" i="13" s="1"/>
  <c r="AE4"/>
  <c r="DH65" i="7"/>
  <c r="AD14" i="13" s="1"/>
  <c r="AD4"/>
  <c r="AD8" s="1"/>
  <c r="L18"/>
  <c r="I14"/>
  <c r="EK64" i="1"/>
  <c r="U95" i="11"/>
  <c r="U98" s="1"/>
  <c r="U99" s="1"/>
  <c r="T95"/>
  <c r="T98" s="1"/>
  <c r="T99" s="1"/>
  <c r="S95"/>
  <c r="S98" s="1"/>
  <c r="S99" s="1"/>
  <c r="R95"/>
  <c r="R98" s="1"/>
  <c r="R99" s="1"/>
  <c r="Q95"/>
  <c r="Q98" s="1"/>
  <c r="Q99" s="1"/>
  <c r="P95"/>
  <c r="P98" s="1"/>
  <c r="P99" s="1"/>
  <c r="O95"/>
  <c r="O98" s="1"/>
  <c r="O99" s="1"/>
  <c r="N95"/>
  <c r="N98" s="1"/>
  <c r="N99" s="1"/>
  <c r="M95"/>
  <c r="M98" s="1"/>
  <c r="M99" s="1"/>
  <c r="L95"/>
  <c r="L98" s="1"/>
  <c r="L99" s="1"/>
  <c r="K95"/>
  <c r="K98" s="1"/>
  <c r="K99" s="1"/>
  <c r="J95"/>
  <c r="J98" s="1"/>
  <c r="J99" s="1"/>
  <c r="I95"/>
  <c r="I98" s="1"/>
  <c r="I99" s="1"/>
  <c r="H95"/>
  <c r="H98" s="1"/>
  <c r="H99" s="1"/>
  <c r="G95"/>
  <c r="G98" s="1"/>
  <c r="G99" s="1"/>
  <c r="F95"/>
  <c r="F98" s="1"/>
  <c r="F99" s="1"/>
  <c r="E95"/>
  <c r="E98" s="1"/>
  <c r="E99" s="1"/>
  <c r="D95"/>
  <c r="D98" s="1"/>
  <c r="D99" s="1"/>
  <c r="C95"/>
  <c r="C98" s="1"/>
  <c r="C99" s="1"/>
  <c r="B95"/>
  <c r="U35"/>
  <c r="U38" s="1"/>
  <c r="U39" s="1"/>
  <c r="T35"/>
  <c r="T38" s="1"/>
  <c r="T39" s="1"/>
  <c r="S35"/>
  <c r="S38" s="1"/>
  <c r="S39" s="1"/>
  <c r="R35"/>
  <c r="R38" s="1"/>
  <c r="R39" s="1"/>
  <c r="Q35"/>
  <c r="Q38" s="1"/>
  <c r="Q39" s="1"/>
  <c r="P35"/>
  <c r="P38" s="1"/>
  <c r="P39" s="1"/>
  <c r="O35"/>
  <c r="O38" s="1"/>
  <c r="O39" s="1"/>
  <c r="N35"/>
  <c r="N38" s="1"/>
  <c r="N39" s="1"/>
  <c r="M35"/>
  <c r="M38" s="1"/>
  <c r="M39" s="1"/>
  <c r="L35"/>
  <c r="L38" s="1"/>
  <c r="L39" s="1"/>
  <c r="K35"/>
  <c r="K38" s="1"/>
  <c r="K39" s="1"/>
  <c r="J35"/>
  <c r="J38" s="1"/>
  <c r="J39" s="1"/>
  <c r="I35"/>
  <c r="I38" s="1"/>
  <c r="I39" s="1"/>
  <c r="H35"/>
  <c r="H38" s="1"/>
  <c r="H39" s="1"/>
  <c r="G35"/>
  <c r="G38" s="1"/>
  <c r="G39" s="1"/>
  <c r="F35"/>
  <c r="F38" s="1"/>
  <c r="F39" s="1"/>
  <c r="E35"/>
  <c r="E38" s="1"/>
  <c r="E39" s="1"/>
  <c r="D35"/>
  <c r="D38" s="1"/>
  <c r="D39" s="1"/>
  <c r="C35"/>
  <c r="C38" s="1"/>
  <c r="C39" s="1"/>
  <c r="B35"/>
  <c r="BV44" i="1"/>
  <c r="BW44" s="1"/>
  <c r="BS64"/>
  <c r="BS65" s="1"/>
  <c r="AF5" i="13" s="1"/>
  <c r="BX15" i="9"/>
  <c r="DU11"/>
  <c r="BX31"/>
  <c r="BX23"/>
  <c r="BV12" i="1"/>
  <c r="BW12" s="1"/>
  <c r="DU22" i="9"/>
  <c r="DT11"/>
  <c r="DB37"/>
  <c r="DT35"/>
  <c r="DD34"/>
  <c r="DB33"/>
  <c r="DU31"/>
  <c r="DE30"/>
  <c r="DC29"/>
  <c r="DU27"/>
  <c r="DE26"/>
  <c r="BR64" i="1"/>
  <c r="BR65" s="1"/>
  <c r="AE5" i="13" s="1"/>
  <c r="DT17" i="9"/>
  <c r="DT22"/>
  <c r="DU14"/>
  <c r="BJ65" i="1"/>
  <c r="EG64"/>
  <c r="BA65"/>
  <c r="DX64"/>
  <c r="BH65"/>
  <c r="T5" i="13" s="1"/>
  <c r="T8" s="1"/>
  <c r="EE64" i="1"/>
  <c r="EM65"/>
  <c r="AC15" i="13" s="1"/>
  <c r="EM64" i="1"/>
  <c r="EN65"/>
  <c r="AD15" i="13" s="1"/>
  <c r="AD18" s="1"/>
  <c r="EN64" i="1"/>
  <c r="EL64"/>
  <c r="BE65"/>
  <c r="EB64"/>
  <c r="AY65"/>
  <c r="K5" i="13" s="1"/>
  <c r="DV64" i="1"/>
  <c r="DF65" i="7"/>
  <c r="AB14" i="13" s="1"/>
  <c r="DL63" i="7"/>
  <c r="BE65"/>
  <c r="BT64" i="1"/>
  <c r="BT65" s="1"/>
  <c r="AG5" i="13" s="1"/>
  <c r="ES44" i="1"/>
  <c r="ET44" s="1"/>
  <c r="EP11"/>
  <c r="BU64"/>
  <c r="BU65" s="1"/>
  <c r="AH5" i="13" s="1"/>
  <c r="ER31" i="1"/>
  <c r="ES31" s="1"/>
  <c r="ET31" s="1"/>
  <c r="ET7"/>
  <c r="ES11"/>
  <c r="ET11" s="1"/>
  <c r="ES12"/>
  <c r="ET12" s="1"/>
  <c r="BW13"/>
  <c r="BV11"/>
  <c r="BW11" s="1"/>
  <c r="EJ11"/>
  <c r="DM41" i="7"/>
  <c r="DN41" s="1"/>
  <c r="DM43"/>
  <c r="DN43" s="1"/>
  <c r="DM47"/>
  <c r="DN47" s="1"/>
  <c r="DM49"/>
  <c r="DN49" s="1"/>
  <c r="DM51"/>
  <c r="DN51" s="1"/>
  <c r="DM59"/>
  <c r="DN59" s="1"/>
  <c r="DM61"/>
  <c r="DN61" s="1"/>
  <c r="DM57"/>
  <c r="DN57" s="1"/>
  <c r="DM55"/>
  <c r="DN55" s="1"/>
  <c r="DM45"/>
  <c r="DN45" s="1"/>
  <c r="DM39"/>
  <c r="DN39" s="1"/>
  <c r="DD37"/>
  <c r="DD53"/>
  <c r="DD9"/>
  <c r="DD11"/>
  <c r="DD8"/>
  <c r="DD10"/>
  <c r="DD12"/>
  <c r="DD26"/>
  <c r="DD24"/>
  <c r="DD22"/>
  <c r="DM22"/>
  <c r="DN22" s="1"/>
  <c r="DD20"/>
  <c r="DD18"/>
  <c r="DD16"/>
  <c r="DD14"/>
  <c r="DD28"/>
  <c r="DM28"/>
  <c r="DN28" s="1"/>
  <c r="DD60"/>
  <c r="DD27"/>
  <c r="DM27"/>
  <c r="DN27" s="1"/>
  <c r="DD25"/>
  <c r="DM25"/>
  <c r="DN25" s="1"/>
  <c r="DD23"/>
  <c r="DM23"/>
  <c r="DN23" s="1"/>
  <c r="DM21"/>
  <c r="DN21" s="1"/>
  <c r="DD19"/>
  <c r="DD17"/>
  <c r="DM17"/>
  <c r="DN17" s="1"/>
  <c r="DD15"/>
  <c r="DM15"/>
  <c r="DN15" s="1"/>
  <c r="DD58"/>
  <c r="DM58"/>
  <c r="DN58" s="1"/>
  <c r="DD56"/>
  <c r="DM56"/>
  <c r="DN56" s="1"/>
  <c r="DD54"/>
  <c r="DD52"/>
  <c r="DM52"/>
  <c r="DN52" s="1"/>
  <c r="DD50"/>
  <c r="DD48"/>
  <c r="DD46"/>
  <c r="DM46"/>
  <c r="DN46" s="1"/>
  <c r="DD44"/>
  <c r="DD42"/>
  <c r="DD40"/>
  <c r="DD38"/>
  <c r="DD36"/>
  <c r="DM36"/>
  <c r="DN36" s="1"/>
  <c r="DD34"/>
  <c r="DD32"/>
  <c r="DD31"/>
  <c r="DM31"/>
  <c r="DN31" s="1"/>
  <c r="DD29"/>
  <c r="DM29"/>
  <c r="DN29" s="1"/>
  <c r="DD35"/>
  <c r="DM35"/>
  <c r="DN35" s="1"/>
  <c r="DD33"/>
  <c r="DM33"/>
  <c r="DN33" s="1"/>
  <c r="DD30"/>
  <c r="DM30"/>
  <c r="DN30" s="1"/>
  <c r="DM40"/>
  <c r="DN40" s="1"/>
  <c r="DM26"/>
  <c r="DN26" s="1"/>
  <c r="DM7"/>
  <c r="BP38" i="6"/>
  <c r="BQ39" i="9"/>
  <c r="B17" i="13" s="1"/>
  <c r="CF64" i="1"/>
  <c r="CF65" s="1"/>
  <c r="DT8" i="9"/>
  <c r="DQ12" i="1"/>
  <c r="DQ31"/>
  <c r="DQ44"/>
  <c r="DQ7"/>
  <c r="DR14"/>
  <c r="DQ19"/>
  <c r="DQ27"/>
  <c r="DQ33"/>
  <c r="DQ43"/>
  <c r="DQ46"/>
  <c r="DR49"/>
  <c r="DR59"/>
  <c r="DQ63"/>
  <c r="DQ25"/>
  <c r="DR27"/>
  <c r="DS32"/>
  <c r="DR38"/>
  <c r="DT43"/>
  <c r="DT46"/>
  <c r="DQ54"/>
  <c r="DQ61"/>
  <c r="DQ58"/>
  <c r="DR16"/>
  <c r="DR15"/>
  <c r="DR20"/>
  <c r="DT22"/>
  <c r="DQ28"/>
  <c r="DQ35"/>
  <c r="DQ53"/>
  <c r="DR60"/>
  <c r="DS63"/>
  <c r="DQ10"/>
  <c r="DQ14"/>
  <c r="DQ18"/>
  <c r="DQ22"/>
  <c r="DQ29"/>
  <c r="DQ36"/>
  <c r="DQ51"/>
  <c r="DT52"/>
  <c r="DQ60"/>
  <c r="CJ37" i="6"/>
  <c r="CJ38" s="1"/>
  <c r="CM38" s="1"/>
  <c r="DE38"/>
  <c r="DE7"/>
  <c r="DE25" i="9"/>
  <c r="BW38"/>
  <c r="BW39" s="1"/>
  <c r="H17" i="13" s="1"/>
  <c r="BR38" i="9"/>
  <c r="BR39" s="1"/>
  <c r="C17" i="13" s="1"/>
  <c r="C18" s="1"/>
  <c r="DQ16" i="1"/>
  <c r="DT38" i="9"/>
  <c r="DQ26" i="1"/>
  <c r="DQ50"/>
  <c r="DQ24"/>
  <c r="DQ30"/>
  <c r="DS36"/>
  <c r="DQ39"/>
  <c r="DQ45"/>
  <c r="DQ47"/>
  <c r="DQ55"/>
  <c r="DQ62"/>
  <c r="DQ8"/>
  <c r="DQ15"/>
  <c r="DQ20"/>
  <c r="DS25"/>
  <c r="DQ32"/>
  <c r="DT37"/>
  <c r="DQ42"/>
  <c r="DT45"/>
  <c r="DQ49"/>
  <c r="DQ59"/>
  <c r="DT62"/>
  <c r="DR26"/>
  <c r="DR44"/>
  <c r="DQ9"/>
  <c r="DT13"/>
  <c r="DT17"/>
  <c r="DT21"/>
  <c r="DQ37"/>
  <c r="DQ41"/>
  <c r="DR48"/>
  <c r="DQ52"/>
  <c r="DQ57"/>
  <c r="DQ17"/>
  <c r="DQ21"/>
  <c r="DQ23"/>
  <c r="DQ34"/>
  <c r="DQ40"/>
  <c r="DQ48"/>
  <c r="DU51"/>
  <c r="DQ56"/>
  <c r="CO7" i="6"/>
  <c r="CO37" s="1"/>
  <c r="CL37"/>
  <c r="CL38" s="1"/>
  <c r="CO38" s="1"/>
  <c r="CN7"/>
  <c r="CN37" s="1"/>
  <c r="CK37"/>
  <c r="CK38" s="1"/>
  <c r="CN38" s="1"/>
  <c r="CE64" i="1"/>
  <c r="CE65" s="1"/>
  <c r="H15" i="13" s="1"/>
  <c r="H18" s="1"/>
  <c r="CM7" i="6"/>
  <c r="CM37" s="1"/>
  <c r="DX65" i="1" l="1"/>
  <c r="M15" i="13" s="1"/>
  <c r="M5"/>
  <c r="M8" s="1"/>
  <c r="EG65" i="1"/>
  <c r="V15" i="13" s="1"/>
  <c r="V5"/>
  <c r="V8" s="1"/>
  <c r="Z5"/>
  <c r="Z8" s="1"/>
  <c r="L8"/>
  <c r="AI5"/>
  <c r="K8"/>
  <c r="EB65" i="1"/>
  <c r="Q15" i="13" s="1"/>
  <c r="Q18" s="1"/>
  <c r="Q5"/>
  <c r="Q8" s="1"/>
  <c r="DL65" i="7"/>
  <c r="AH14" i="13" s="1"/>
  <c r="AH4"/>
  <c r="AH8" s="1"/>
  <c r="AE8"/>
  <c r="AF8"/>
  <c r="I17"/>
  <c r="I15"/>
  <c r="B18"/>
  <c r="I18" s="1"/>
  <c r="B38" i="11"/>
  <c r="V35"/>
  <c r="W35" s="1"/>
  <c r="B98"/>
  <c r="V95"/>
  <c r="W95" s="1"/>
  <c r="EO64" i="1"/>
  <c r="BV65"/>
  <c r="EO65"/>
  <c r="AE15" i="13" s="1"/>
  <c r="AE18" s="1"/>
  <c r="ER65" i="1"/>
  <c r="AH15" i="13" s="1"/>
  <c r="AH18" s="1"/>
  <c r="ER64" i="1"/>
  <c r="EP65"/>
  <c r="AF15" i="13" s="1"/>
  <c r="AF18" s="1"/>
  <c r="EP64" i="1"/>
  <c r="EQ65"/>
  <c r="AG15" i="13" s="1"/>
  <c r="EQ64" i="1"/>
  <c r="DV65"/>
  <c r="K15" i="13" s="1"/>
  <c r="BM65" i="1"/>
  <c r="EL65"/>
  <c r="AB15" i="13" s="1"/>
  <c r="AI15" s="1"/>
  <c r="EE65" i="1"/>
  <c r="T15" i="13" s="1"/>
  <c r="BN65" i="1"/>
  <c r="BV64"/>
  <c r="BW64" s="1"/>
  <c r="DN7" i="7"/>
  <c r="DM38"/>
  <c r="DN38" s="1"/>
  <c r="DM42"/>
  <c r="DN42" s="1"/>
  <c r="DM44"/>
  <c r="DN44" s="1"/>
  <c r="DM14"/>
  <c r="DN14" s="1"/>
  <c r="DM16"/>
  <c r="DN16" s="1"/>
  <c r="DM12"/>
  <c r="DN12" s="1"/>
  <c r="DM10"/>
  <c r="DN10" s="1"/>
  <c r="DN8"/>
  <c r="DM34"/>
  <c r="DN34" s="1"/>
  <c r="DM48"/>
  <c r="DN48" s="1"/>
  <c r="DM50"/>
  <c r="DN50" s="1"/>
  <c r="DM54"/>
  <c r="DN54" s="1"/>
  <c r="DM19"/>
  <c r="DN19" s="1"/>
  <c r="DM60"/>
  <c r="DN60" s="1"/>
  <c r="DM18"/>
  <c r="DN18" s="1"/>
  <c r="DM20"/>
  <c r="DN20" s="1"/>
  <c r="DM24"/>
  <c r="DN24" s="1"/>
  <c r="DM11"/>
  <c r="DN11" s="1"/>
  <c r="DM9"/>
  <c r="DN9" s="1"/>
  <c r="DM53"/>
  <c r="DN53" s="1"/>
  <c r="DM37"/>
  <c r="DN37" s="1"/>
  <c r="DE37" i="6"/>
  <c r="BX38" i="9"/>
  <c r="EK65" i="1"/>
  <c r="BX39" i="9"/>
  <c r="Y5" i="13" l="1"/>
  <c r="Y8" s="1"/>
  <c r="Y15"/>
  <c r="K18"/>
  <c r="T18"/>
  <c r="Z15"/>
  <c r="AB18"/>
  <c r="B99" i="11"/>
  <c r="V98"/>
  <c r="W98" s="1"/>
  <c r="B39"/>
  <c r="V38"/>
  <c r="W38" s="1"/>
  <c r="U84"/>
  <c r="T84"/>
  <c r="S84"/>
  <c r="R84"/>
  <c r="Q84"/>
  <c r="P84"/>
  <c r="O84"/>
  <c r="N84"/>
  <c r="M84"/>
  <c r="L84"/>
  <c r="K84"/>
  <c r="J84"/>
  <c r="I84"/>
  <c r="H84"/>
  <c r="G84"/>
  <c r="F84"/>
  <c r="E84"/>
  <c r="D84"/>
  <c r="C84"/>
  <c r="B84"/>
  <c r="U24"/>
  <c r="T24"/>
  <c r="S24"/>
  <c r="R24"/>
  <c r="Q24"/>
  <c r="P24"/>
  <c r="O24"/>
  <c r="N24"/>
  <c r="M24"/>
  <c r="L24"/>
  <c r="K24"/>
  <c r="J24"/>
  <c r="I24"/>
  <c r="H24"/>
  <c r="G24"/>
  <c r="F24"/>
  <c r="E24"/>
  <c r="D24"/>
  <c r="C24"/>
  <c r="B24"/>
  <c r="ES64" i="1"/>
  <c r="ET64" s="1"/>
  <c r="ES65"/>
  <c r="B144" i="3" s="1"/>
  <c r="BW65" i="1"/>
  <c r="EJ65"/>
  <c r="P35" i="3"/>
  <c r="H35"/>
  <c r="U35"/>
  <c r="M35"/>
  <c r="E35"/>
  <c r="T35"/>
  <c r="L35"/>
  <c r="D35"/>
  <c r="Q35"/>
  <c r="I35"/>
  <c r="O35"/>
  <c r="B35"/>
  <c r="J35"/>
  <c r="R35"/>
  <c r="C35"/>
  <c r="K35"/>
  <c r="S35"/>
  <c r="F35"/>
  <c r="N35"/>
  <c r="B84"/>
  <c r="D84"/>
  <c r="F84"/>
  <c r="F87" s="1"/>
  <c r="F88" s="1"/>
  <c r="H84"/>
  <c r="J84"/>
  <c r="J87" s="1"/>
  <c r="J88" s="1"/>
  <c r="L84"/>
  <c r="N84"/>
  <c r="N87" s="1"/>
  <c r="N88" s="1"/>
  <c r="P84"/>
  <c r="P87" s="1"/>
  <c r="P88" s="1"/>
  <c r="R84"/>
  <c r="R87" s="1"/>
  <c r="R88" s="1"/>
  <c r="T84"/>
  <c r="T87" s="1"/>
  <c r="T88" s="1"/>
  <c r="E84"/>
  <c r="E87" s="1"/>
  <c r="E88" s="1"/>
  <c r="I84"/>
  <c r="I87" s="1"/>
  <c r="I88" s="1"/>
  <c r="M84"/>
  <c r="M87" s="1"/>
  <c r="M88" s="1"/>
  <c r="Q84"/>
  <c r="U84"/>
  <c r="C84"/>
  <c r="C87" s="1"/>
  <c r="C88" s="1"/>
  <c r="G84"/>
  <c r="G87" s="1"/>
  <c r="G88" s="1"/>
  <c r="K84"/>
  <c r="K87" s="1"/>
  <c r="K88" s="1"/>
  <c r="O84"/>
  <c r="O87" s="1"/>
  <c r="O88" s="1"/>
  <c r="S84"/>
  <c r="S87" s="1"/>
  <c r="S88" s="1"/>
  <c r="EJ64" i="1"/>
  <c r="D95" i="3"/>
  <c r="D98" s="1"/>
  <c r="D99" s="1"/>
  <c r="M95"/>
  <c r="M98" s="1"/>
  <c r="M99" s="1"/>
  <c r="P95"/>
  <c r="P98" s="1"/>
  <c r="P99" s="1"/>
  <c r="E95"/>
  <c r="E98" s="1"/>
  <c r="E99" s="1"/>
  <c r="Q95"/>
  <c r="Q98" s="1"/>
  <c r="Q99" s="1"/>
  <c r="T95"/>
  <c r="T98" s="1"/>
  <c r="T99" s="1"/>
  <c r="U95"/>
  <c r="U98" s="1"/>
  <c r="U99" s="1"/>
  <c r="K95"/>
  <c r="K98" s="1"/>
  <c r="K99" s="1"/>
  <c r="N95"/>
  <c r="N98" s="1"/>
  <c r="N99" s="1"/>
  <c r="B95"/>
  <c r="G95"/>
  <c r="G98" s="1"/>
  <c r="G99" s="1"/>
  <c r="J95"/>
  <c r="J98" s="1"/>
  <c r="J99" s="1"/>
  <c r="H95"/>
  <c r="H98" s="1"/>
  <c r="H99" s="1"/>
  <c r="L95"/>
  <c r="L98" s="1"/>
  <c r="L99" s="1"/>
  <c r="C95"/>
  <c r="C98" s="1"/>
  <c r="C99" s="1"/>
  <c r="O95"/>
  <c r="O98" s="1"/>
  <c r="O99" s="1"/>
  <c r="I95"/>
  <c r="I98" s="1"/>
  <c r="I99" s="1"/>
  <c r="S95"/>
  <c r="S98" s="1"/>
  <c r="S99" s="1"/>
  <c r="F95"/>
  <c r="F98" s="1"/>
  <c r="F99" s="1"/>
  <c r="R95"/>
  <c r="R98" s="1"/>
  <c r="R99" s="1"/>
  <c r="V39" i="11" l="1"/>
  <c r="W39" s="1"/>
  <c r="V40"/>
  <c r="V100"/>
  <c r="V99"/>
  <c r="W99" s="1"/>
  <c r="B27"/>
  <c r="V24"/>
  <c r="W24" s="1"/>
  <c r="B57"/>
  <c r="C27"/>
  <c r="C28" s="1"/>
  <c r="C57"/>
  <c r="C60" s="1"/>
  <c r="C61" s="1"/>
  <c r="D27"/>
  <c r="D28" s="1"/>
  <c r="D57"/>
  <c r="D60" s="1"/>
  <c r="D61" s="1"/>
  <c r="E27"/>
  <c r="E28" s="1"/>
  <c r="E57"/>
  <c r="E60" s="1"/>
  <c r="E61" s="1"/>
  <c r="F27"/>
  <c r="F28" s="1"/>
  <c r="F57"/>
  <c r="F60" s="1"/>
  <c r="F61" s="1"/>
  <c r="G27"/>
  <c r="G28" s="1"/>
  <c r="G57"/>
  <c r="G60" s="1"/>
  <c r="G61" s="1"/>
  <c r="H27"/>
  <c r="H28" s="1"/>
  <c r="H57"/>
  <c r="H60" s="1"/>
  <c r="H61" s="1"/>
  <c r="I27"/>
  <c r="I28" s="1"/>
  <c r="I57"/>
  <c r="I60" s="1"/>
  <c r="I61" s="1"/>
  <c r="J27"/>
  <c r="J28" s="1"/>
  <c r="J57"/>
  <c r="J60" s="1"/>
  <c r="J61" s="1"/>
  <c r="K27"/>
  <c r="K28" s="1"/>
  <c r="K57"/>
  <c r="K60" s="1"/>
  <c r="K61" s="1"/>
  <c r="L27"/>
  <c r="L28" s="1"/>
  <c r="L57"/>
  <c r="L60" s="1"/>
  <c r="L61" s="1"/>
  <c r="M27"/>
  <c r="M28" s="1"/>
  <c r="M57"/>
  <c r="M60" s="1"/>
  <c r="M61" s="1"/>
  <c r="N27"/>
  <c r="N28" s="1"/>
  <c r="N57"/>
  <c r="N60" s="1"/>
  <c r="N61" s="1"/>
  <c r="O27"/>
  <c r="O28" s="1"/>
  <c r="O57"/>
  <c r="O60" s="1"/>
  <c r="O61" s="1"/>
  <c r="P27"/>
  <c r="P28" s="1"/>
  <c r="P57"/>
  <c r="P60" s="1"/>
  <c r="P61" s="1"/>
  <c r="Q27"/>
  <c r="Q28" s="1"/>
  <c r="Q57"/>
  <c r="Q60" s="1"/>
  <c r="Q61" s="1"/>
  <c r="R27"/>
  <c r="R28" s="1"/>
  <c r="R57"/>
  <c r="R60" s="1"/>
  <c r="R61" s="1"/>
  <c r="S27"/>
  <c r="S28" s="1"/>
  <c r="S57"/>
  <c r="S60" s="1"/>
  <c r="S61" s="1"/>
  <c r="T27"/>
  <c r="T28" s="1"/>
  <c r="T57"/>
  <c r="T60" s="1"/>
  <c r="T61" s="1"/>
  <c r="U27"/>
  <c r="U28" s="1"/>
  <c r="U57"/>
  <c r="U60" s="1"/>
  <c r="U61" s="1"/>
  <c r="B87"/>
  <c r="V84"/>
  <c r="W84" s="1"/>
  <c r="C87"/>
  <c r="C88" s="1"/>
  <c r="D87"/>
  <c r="D88" s="1"/>
  <c r="E87"/>
  <c r="E88" s="1"/>
  <c r="F87"/>
  <c r="F88" s="1"/>
  <c r="G87"/>
  <c r="G88" s="1"/>
  <c r="H87"/>
  <c r="H88" s="1"/>
  <c r="I87"/>
  <c r="I88" s="1"/>
  <c r="J87"/>
  <c r="J88" s="1"/>
  <c r="K87"/>
  <c r="K88" s="1"/>
  <c r="L87"/>
  <c r="L88" s="1"/>
  <c r="M87"/>
  <c r="M88" s="1"/>
  <c r="N87"/>
  <c r="N88" s="1"/>
  <c r="O87"/>
  <c r="O88" s="1"/>
  <c r="P87"/>
  <c r="P88" s="1"/>
  <c r="Q87"/>
  <c r="Q88" s="1"/>
  <c r="R87"/>
  <c r="R88" s="1"/>
  <c r="S87"/>
  <c r="S88" s="1"/>
  <c r="T87"/>
  <c r="T88" s="1"/>
  <c r="U87"/>
  <c r="U88" s="1"/>
  <c r="C144"/>
  <c r="D144"/>
  <c r="E144"/>
  <c r="F144"/>
  <c r="G144"/>
  <c r="H144"/>
  <c r="I144"/>
  <c r="J144"/>
  <c r="K144"/>
  <c r="L144"/>
  <c r="M144"/>
  <c r="N144"/>
  <c r="O144"/>
  <c r="P144"/>
  <c r="Q144"/>
  <c r="R144"/>
  <c r="S144"/>
  <c r="T144"/>
  <c r="U144"/>
  <c r="B144"/>
  <c r="C144" i="3"/>
  <c r="D144"/>
  <c r="D147" s="1"/>
  <c r="D148" s="1"/>
  <c r="E144"/>
  <c r="E147" s="1"/>
  <c r="E148" s="1"/>
  <c r="F144"/>
  <c r="F147" s="1"/>
  <c r="F148" s="1"/>
  <c r="G144"/>
  <c r="G147" s="1"/>
  <c r="G148" s="1"/>
  <c r="H144"/>
  <c r="H147" s="1"/>
  <c r="H148" s="1"/>
  <c r="I144"/>
  <c r="I147" s="1"/>
  <c r="I148" s="1"/>
  <c r="J144"/>
  <c r="J147" s="1"/>
  <c r="J148" s="1"/>
  <c r="K144"/>
  <c r="K147" s="1"/>
  <c r="K148" s="1"/>
  <c r="L144"/>
  <c r="L147" s="1"/>
  <c r="L148" s="1"/>
  <c r="M144"/>
  <c r="N144"/>
  <c r="N147" s="1"/>
  <c r="N148" s="1"/>
  <c r="O144"/>
  <c r="O147" s="1"/>
  <c r="O148" s="1"/>
  <c r="P144"/>
  <c r="P147" s="1"/>
  <c r="P148" s="1"/>
  <c r="Q144"/>
  <c r="Q147" s="1"/>
  <c r="Q148" s="1"/>
  <c r="R144"/>
  <c r="R147" s="1"/>
  <c r="R148" s="1"/>
  <c r="S144"/>
  <c r="S147" s="1"/>
  <c r="S148" s="1"/>
  <c r="T144"/>
  <c r="U144"/>
  <c r="U147" s="1"/>
  <c r="U148" s="1"/>
  <c r="ET65" i="1"/>
  <c r="B24" i="3"/>
  <c r="B27" s="1"/>
  <c r="B28" s="1"/>
  <c r="U24"/>
  <c r="U27" s="1"/>
  <c r="U28" s="1"/>
  <c r="Q24"/>
  <c r="Q27" s="1"/>
  <c r="Q28" s="1"/>
  <c r="L24"/>
  <c r="L27" s="1"/>
  <c r="L28" s="1"/>
  <c r="H24"/>
  <c r="H27" s="1"/>
  <c r="H28" s="1"/>
  <c r="D24"/>
  <c r="D27" s="1"/>
  <c r="D28" s="1"/>
  <c r="N24"/>
  <c r="N27" s="1"/>
  <c r="N28" s="1"/>
  <c r="E24"/>
  <c r="E27" s="1"/>
  <c r="E28" s="1"/>
  <c r="I24"/>
  <c r="I27" s="1"/>
  <c r="I28" s="1"/>
  <c r="M24"/>
  <c r="M27" s="1"/>
  <c r="M28" s="1"/>
  <c r="R24"/>
  <c r="R27" s="1"/>
  <c r="R28" s="1"/>
  <c r="G24"/>
  <c r="G27" s="1"/>
  <c r="G28" s="1"/>
  <c r="P24"/>
  <c r="P27" s="1"/>
  <c r="P28" s="1"/>
  <c r="C24"/>
  <c r="C27" s="1"/>
  <c r="K24"/>
  <c r="K27" s="1"/>
  <c r="K28" s="1"/>
  <c r="T24"/>
  <c r="T27" s="1"/>
  <c r="T28" s="1"/>
  <c r="F24"/>
  <c r="F27" s="1"/>
  <c r="F28" s="1"/>
  <c r="J24"/>
  <c r="J27" s="1"/>
  <c r="J28" s="1"/>
  <c r="O24"/>
  <c r="O27" s="1"/>
  <c r="O28" s="1"/>
  <c r="S24"/>
  <c r="S27" s="1"/>
  <c r="S28" s="1"/>
  <c r="B98"/>
  <c r="V95"/>
  <c r="W95" s="1"/>
  <c r="U87"/>
  <c r="U88" s="1"/>
  <c r="B87"/>
  <c r="V84"/>
  <c r="W84" s="1"/>
  <c r="F158"/>
  <c r="F159" s="1"/>
  <c r="F38"/>
  <c r="F39" s="1"/>
  <c r="K38"/>
  <c r="K39" s="1"/>
  <c r="K158"/>
  <c r="K159" s="1"/>
  <c r="R158"/>
  <c r="R159" s="1"/>
  <c r="R38"/>
  <c r="R39" s="1"/>
  <c r="V35"/>
  <c r="W35" s="1"/>
  <c r="B38"/>
  <c r="G39"/>
  <c r="G158"/>
  <c r="G159" s="1"/>
  <c r="I38"/>
  <c r="I39" s="1"/>
  <c r="I158"/>
  <c r="I159" s="1"/>
  <c r="D38"/>
  <c r="D39" s="1"/>
  <c r="D158"/>
  <c r="D159" s="1"/>
  <c r="T38"/>
  <c r="T39" s="1"/>
  <c r="T158"/>
  <c r="T159" s="1"/>
  <c r="M38"/>
  <c r="M39" s="1"/>
  <c r="M158"/>
  <c r="M159" s="1"/>
  <c r="H38"/>
  <c r="H39" s="1"/>
  <c r="H158"/>
  <c r="H159" s="1"/>
  <c r="T147"/>
  <c r="T148" s="1"/>
  <c r="Q87"/>
  <c r="Q88" s="1"/>
  <c r="L87"/>
  <c r="L88" s="1"/>
  <c r="H87"/>
  <c r="H88" s="1"/>
  <c r="D87"/>
  <c r="D88" s="1"/>
  <c r="N38"/>
  <c r="N39" s="1"/>
  <c r="N158"/>
  <c r="N159" s="1"/>
  <c r="S38"/>
  <c r="S39" s="1"/>
  <c r="S158"/>
  <c r="S159" s="1"/>
  <c r="C159"/>
  <c r="C38"/>
  <c r="C39" s="1"/>
  <c r="J38"/>
  <c r="J39" s="1"/>
  <c r="J158"/>
  <c r="J159" s="1"/>
  <c r="O38"/>
  <c r="O39" s="1"/>
  <c r="O158"/>
  <c r="O159" s="1"/>
  <c r="Q38"/>
  <c r="Q39" s="1"/>
  <c r="Q158"/>
  <c r="Q159" s="1"/>
  <c r="L38"/>
  <c r="L39" s="1"/>
  <c r="L158"/>
  <c r="L159" s="1"/>
  <c r="E38"/>
  <c r="E39" s="1"/>
  <c r="E158"/>
  <c r="E159" s="1"/>
  <c r="U38"/>
  <c r="U39" s="1"/>
  <c r="U158"/>
  <c r="U159" s="1"/>
  <c r="P38"/>
  <c r="P39" s="1"/>
  <c r="P158"/>
  <c r="P159" s="1"/>
  <c r="M147" l="1"/>
  <c r="M148" s="1"/>
  <c r="C147"/>
  <c r="C148" s="1"/>
  <c r="U147" i="11"/>
  <c r="U148" s="1"/>
  <c r="T147"/>
  <c r="T148" s="1"/>
  <c r="S147"/>
  <c r="S148" s="1"/>
  <c r="R147"/>
  <c r="R148" s="1"/>
  <c r="Q147"/>
  <c r="Q148" s="1"/>
  <c r="P147"/>
  <c r="P148" s="1"/>
  <c r="O147"/>
  <c r="O148" s="1"/>
  <c r="N147"/>
  <c r="N148" s="1"/>
  <c r="M147"/>
  <c r="M148" s="1"/>
  <c r="L147"/>
  <c r="L148" s="1"/>
  <c r="K147"/>
  <c r="K148" s="1"/>
  <c r="J147"/>
  <c r="J148" s="1"/>
  <c r="I147"/>
  <c r="I148" s="1"/>
  <c r="H147"/>
  <c r="H148" s="1"/>
  <c r="G147"/>
  <c r="G148" s="1"/>
  <c r="F147"/>
  <c r="F148" s="1"/>
  <c r="E147"/>
  <c r="E148" s="1"/>
  <c r="D147"/>
  <c r="D148" s="1"/>
  <c r="C147"/>
  <c r="C148" s="1"/>
  <c r="B88"/>
  <c r="V87"/>
  <c r="W87" s="1"/>
  <c r="B60"/>
  <c r="V57"/>
  <c r="W57" s="1"/>
  <c r="B28"/>
  <c r="V27"/>
  <c r="W27" s="1"/>
  <c r="V144"/>
  <c r="W144" s="1"/>
  <c r="B147"/>
  <c r="V24" i="3"/>
  <c r="W24" s="1"/>
  <c r="B158"/>
  <c r="V155"/>
  <c r="W155" s="1"/>
  <c r="V144"/>
  <c r="W144" s="1"/>
  <c r="B147"/>
  <c r="C28"/>
  <c r="V27"/>
  <c r="W27" s="1"/>
  <c r="V38"/>
  <c r="W38" s="1"/>
  <c r="B39"/>
  <c r="V87"/>
  <c r="W87" s="1"/>
  <c r="B88"/>
  <c r="V98"/>
  <c r="W98" s="1"/>
  <c r="B99"/>
  <c r="V29" i="11" l="1"/>
  <c r="V28"/>
  <c r="W28" s="1"/>
  <c r="B61"/>
  <c r="V60"/>
  <c r="W60" s="1"/>
  <c r="V89"/>
  <c r="V88"/>
  <c r="W88" s="1"/>
  <c r="B148"/>
  <c r="V147"/>
  <c r="W147" s="1"/>
  <c r="V100" i="3"/>
  <c r="V99"/>
  <c r="W99" s="1"/>
  <c r="V88"/>
  <c r="W88" s="1"/>
  <c r="V89"/>
  <c r="V40"/>
  <c r="V39"/>
  <c r="W39" s="1"/>
  <c r="V147"/>
  <c r="W147" s="1"/>
  <c r="B148"/>
  <c r="V29"/>
  <c r="V28"/>
  <c r="W28" s="1"/>
  <c r="B159"/>
  <c r="V158"/>
  <c r="W158" s="1"/>
  <c r="BF38" i="9"/>
  <c r="BE38"/>
  <c r="BF39"/>
  <c r="BE39"/>
  <c r="V62" i="11" l="1"/>
  <c r="V61"/>
  <c r="W61" s="1"/>
  <c r="V149"/>
  <c r="V148"/>
  <c r="W148" s="1"/>
  <c r="V149" i="3"/>
  <c r="V148"/>
  <c r="W148" s="1"/>
  <c r="V159"/>
  <c r="W159" s="1"/>
  <c r="V160"/>
  <c r="DU38" i="9" l="1"/>
  <c r="DU39"/>
  <c r="DT39"/>
  <c r="C46" i="3" l="1"/>
  <c r="D46"/>
  <c r="E46"/>
  <c r="F46"/>
  <c r="G46"/>
  <c r="B46"/>
  <c r="I106"/>
  <c r="C106"/>
  <c r="D106"/>
  <c r="E106"/>
  <c r="F106"/>
  <c r="G106"/>
  <c r="B106"/>
  <c r="D49"/>
  <c r="D50" s="1"/>
  <c r="I109"/>
  <c r="I110" s="1"/>
  <c r="N106"/>
  <c r="N46"/>
  <c r="R46"/>
  <c r="L46"/>
  <c r="P46"/>
  <c r="L106"/>
  <c r="T106"/>
  <c r="M106"/>
  <c r="K46"/>
  <c r="H46"/>
  <c r="K106"/>
  <c r="J106"/>
  <c r="U106"/>
  <c r="U46"/>
  <c r="Q46"/>
  <c r="T46"/>
  <c r="J46"/>
  <c r="Q106"/>
  <c r="I46"/>
  <c r="M46"/>
  <c r="S46"/>
  <c r="H106"/>
  <c r="O106"/>
  <c r="S106"/>
  <c r="O46"/>
  <c r="R106"/>
  <c r="P106"/>
  <c r="R109" l="1"/>
  <c r="R110" s="1"/>
  <c r="S109"/>
  <c r="S110" s="1"/>
  <c r="M49"/>
  <c r="M50" s="1"/>
  <c r="Q109"/>
  <c r="Q110" s="1"/>
  <c r="J49"/>
  <c r="J50" s="1"/>
  <c r="U49"/>
  <c r="U50" s="1"/>
  <c r="G49"/>
  <c r="G50" s="1"/>
  <c r="J109"/>
  <c r="J110" s="1"/>
  <c r="K109"/>
  <c r="K110" s="1"/>
  <c r="K49"/>
  <c r="K50" s="1"/>
  <c r="M109"/>
  <c r="M110" s="1"/>
  <c r="F49"/>
  <c r="F50" s="1"/>
  <c r="P49"/>
  <c r="P50" s="1"/>
  <c r="D109"/>
  <c r="D110" s="1"/>
  <c r="R49"/>
  <c r="R50" s="1"/>
  <c r="N109"/>
  <c r="N110" s="1"/>
  <c r="P109"/>
  <c r="P110" s="1"/>
  <c r="O49"/>
  <c r="O50" s="1"/>
  <c r="O109"/>
  <c r="O110" s="1"/>
  <c r="S49"/>
  <c r="S50" s="1"/>
  <c r="I49"/>
  <c r="I50" s="1"/>
  <c r="V106"/>
  <c r="W106" s="1"/>
  <c r="B109"/>
  <c r="T49"/>
  <c r="T50" s="1"/>
  <c r="Q49"/>
  <c r="Q50" s="1"/>
  <c r="U109"/>
  <c r="U110" s="1"/>
  <c r="E109"/>
  <c r="E110" s="1"/>
  <c r="G109"/>
  <c r="G110" s="1"/>
  <c r="H49"/>
  <c r="H50" s="1"/>
  <c r="F109"/>
  <c r="F110" s="1"/>
  <c r="E49"/>
  <c r="E50" s="1"/>
  <c r="T109"/>
  <c r="T110" s="1"/>
  <c r="L109"/>
  <c r="L110" s="1"/>
  <c r="C49"/>
  <c r="C50" s="1"/>
  <c r="L49"/>
  <c r="L50" s="1"/>
  <c r="N49"/>
  <c r="N50" s="1"/>
  <c r="H109"/>
  <c r="H110" s="1"/>
  <c r="C109"/>
  <c r="C110" s="1"/>
  <c r="B49"/>
  <c r="V46"/>
  <c r="W46" s="1"/>
  <c r="C169" l="1"/>
  <c r="C170" s="1"/>
  <c r="V166"/>
  <c r="W166" s="1"/>
  <c r="B169"/>
  <c r="N169"/>
  <c r="N170" s="1"/>
  <c r="E169"/>
  <c r="E170" s="1"/>
  <c r="H169"/>
  <c r="H170" s="1"/>
  <c r="T169"/>
  <c r="T170" s="1"/>
  <c r="I169"/>
  <c r="I170" s="1"/>
  <c r="O169"/>
  <c r="O170" s="1"/>
  <c r="P169"/>
  <c r="P170" s="1"/>
  <c r="K169"/>
  <c r="K170" s="1"/>
  <c r="G169"/>
  <c r="G170" s="1"/>
  <c r="D170"/>
  <c r="V49"/>
  <c r="W49" s="1"/>
  <c r="B50"/>
  <c r="L169"/>
  <c r="L170" s="1"/>
  <c r="Q169"/>
  <c r="Q170" s="1"/>
  <c r="V109"/>
  <c r="W109" s="1"/>
  <c r="B110"/>
  <c r="S169"/>
  <c r="S170" s="1"/>
  <c r="R169"/>
  <c r="R170" s="1"/>
  <c r="F169"/>
  <c r="F170" s="1"/>
  <c r="U169"/>
  <c r="U170" s="1"/>
  <c r="J169"/>
  <c r="J170" s="1"/>
  <c r="M169"/>
  <c r="M170" s="1"/>
  <c r="V111" l="1"/>
  <c r="V110"/>
  <c r="W110" s="1"/>
  <c r="V50"/>
  <c r="W50" s="1"/>
  <c r="V51"/>
  <c r="V169"/>
  <c r="W169" s="1"/>
  <c r="B170"/>
  <c r="V170" l="1"/>
  <c r="W170" s="1"/>
  <c r="V171"/>
  <c r="BU13" i="7" l="1"/>
  <c r="CM13" s="1"/>
  <c r="AL13"/>
  <c r="AL62"/>
  <c r="AK13"/>
  <c r="DG13" s="1"/>
  <c r="AZ62" l="1"/>
  <c r="BF13"/>
  <c r="AL64"/>
  <c r="CS62"/>
  <c r="AW13"/>
  <c r="CR13"/>
  <c r="AK62"/>
  <c r="AL63"/>
  <c r="AX13"/>
  <c r="CS13"/>
  <c r="DE13" s="1"/>
  <c r="AZ64" l="1"/>
  <c r="AZ63"/>
  <c r="DG62"/>
  <c r="BG13"/>
  <c r="DD13"/>
  <c r="AW62"/>
  <c r="CR62"/>
  <c r="DD62" s="1"/>
  <c r="AK64"/>
  <c r="CS64"/>
  <c r="CS63"/>
  <c r="N14" i="13" s="1"/>
  <c r="N18" l="1"/>
  <c r="DG63" i="7"/>
  <c r="AZ65"/>
  <c r="AC4" i="13" s="1"/>
  <c r="DG64" i="7"/>
  <c r="DM13"/>
  <c r="AW64"/>
  <c r="CR64"/>
  <c r="AW63"/>
  <c r="CR63"/>
  <c r="DD63" s="1"/>
  <c r="AC8" i="13" l="1"/>
  <c r="DD64" i="7"/>
  <c r="M14" i="13"/>
  <c r="DG65" i="7"/>
  <c r="AC14" i="13" s="1"/>
  <c r="DN13" i="7"/>
  <c r="L13" i="3"/>
  <c r="D13"/>
  <c r="I13"/>
  <c r="Q13"/>
  <c r="T13"/>
  <c r="E13"/>
  <c r="H13"/>
  <c r="S13"/>
  <c r="R13"/>
  <c r="C13"/>
  <c r="O13"/>
  <c r="M13"/>
  <c r="B13"/>
  <c r="N13"/>
  <c r="P13"/>
  <c r="G13"/>
  <c r="F13"/>
  <c r="J13"/>
  <c r="K13"/>
  <c r="U13"/>
  <c r="AC18" i="13" l="1"/>
  <c r="M18"/>
  <c r="Y18" s="1"/>
  <c r="Y14"/>
  <c r="K16" i="3"/>
  <c r="K17" s="1"/>
  <c r="K57"/>
  <c r="K60" s="1"/>
  <c r="K61" s="1"/>
  <c r="F57"/>
  <c r="F60" s="1"/>
  <c r="F61" s="1"/>
  <c r="F16"/>
  <c r="F17" s="1"/>
  <c r="P57"/>
  <c r="P60" s="1"/>
  <c r="P61" s="1"/>
  <c r="P16"/>
  <c r="P17" s="1"/>
  <c r="V13"/>
  <c r="W13" s="1"/>
  <c r="B16"/>
  <c r="B57"/>
  <c r="O16"/>
  <c r="O17" s="1"/>
  <c r="O57"/>
  <c r="O60" s="1"/>
  <c r="O61" s="1"/>
  <c r="R16"/>
  <c r="R17" s="1"/>
  <c r="R57"/>
  <c r="R60" s="1"/>
  <c r="R61" s="1"/>
  <c r="H16"/>
  <c r="H17" s="1"/>
  <c r="H57"/>
  <c r="H60" s="1"/>
  <c r="H61" s="1"/>
  <c r="T16"/>
  <c r="T17" s="1"/>
  <c r="T57"/>
  <c r="T60" s="1"/>
  <c r="T61" s="1"/>
  <c r="I16"/>
  <c r="I17" s="1"/>
  <c r="I57"/>
  <c r="I60" s="1"/>
  <c r="I61" s="1"/>
  <c r="L57"/>
  <c r="L60" s="1"/>
  <c r="L61" s="1"/>
  <c r="L16"/>
  <c r="L17" s="1"/>
  <c r="U16"/>
  <c r="U17" s="1"/>
  <c r="U57"/>
  <c r="U60" s="1"/>
  <c r="U61" s="1"/>
  <c r="J16"/>
  <c r="J17" s="1"/>
  <c r="J57"/>
  <c r="J60" s="1"/>
  <c r="J61" s="1"/>
  <c r="G57"/>
  <c r="G60" s="1"/>
  <c r="G61" s="1"/>
  <c r="G16"/>
  <c r="G17" s="1"/>
  <c r="N16"/>
  <c r="N17" s="1"/>
  <c r="N57"/>
  <c r="N60" s="1"/>
  <c r="N61" s="1"/>
  <c r="M57"/>
  <c r="M60" s="1"/>
  <c r="M61" s="1"/>
  <c r="M16"/>
  <c r="M17" s="1"/>
  <c r="C16"/>
  <c r="C17" s="1"/>
  <c r="C57"/>
  <c r="C60" s="1"/>
  <c r="C61" s="1"/>
  <c r="S16"/>
  <c r="S17" s="1"/>
  <c r="S57"/>
  <c r="S60" s="1"/>
  <c r="S61" s="1"/>
  <c r="E16"/>
  <c r="E17" s="1"/>
  <c r="E57"/>
  <c r="E60" s="1"/>
  <c r="E61" s="1"/>
  <c r="Q16"/>
  <c r="Q17" s="1"/>
  <c r="Q57"/>
  <c r="Q60" s="1"/>
  <c r="Q61" s="1"/>
  <c r="D16"/>
  <c r="D17" s="1"/>
  <c r="D57"/>
  <c r="D60" s="1"/>
  <c r="D61" s="1"/>
  <c r="B17" l="1"/>
  <c r="V16"/>
  <c r="W16" s="1"/>
  <c r="B60"/>
  <c r="V57"/>
  <c r="W57" s="1"/>
  <c r="V17" l="1"/>
  <c r="W17" s="1"/>
  <c r="V18"/>
  <c r="V60"/>
  <c r="W60" s="1"/>
  <c r="B61"/>
  <c r="V62" l="1"/>
  <c r="V61"/>
  <c r="W61" s="1"/>
  <c r="AG32" i="7"/>
  <c r="CH32"/>
  <c r="CN32" s="1"/>
  <c r="AT32"/>
  <c r="DK32" s="1"/>
  <c r="AT62"/>
  <c r="BF32" l="1"/>
  <c r="BD62"/>
  <c r="BD63" s="1"/>
  <c r="DA62"/>
  <c r="DE62" s="1"/>
  <c r="AX62"/>
  <c r="AT64"/>
  <c r="AT63"/>
  <c r="DA32"/>
  <c r="AX32"/>
  <c r="BF63" l="1"/>
  <c r="BD64"/>
  <c r="DK62"/>
  <c r="DM62" s="1"/>
  <c r="BF62"/>
  <c r="BG32"/>
  <c r="BG62"/>
  <c r="DE32"/>
  <c r="DA63"/>
  <c r="AX63"/>
  <c r="AX64"/>
  <c r="DA64"/>
  <c r="DE64" s="1"/>
  <c r="DE63" l="1"/>
  <c r="V14" i="13"/>
  <c r="U73" i="11"/>
  <c r="T73"/>
  <c r="S73"/>
  <c r="R73"/>
  <c r="Q73"/>
  <c r="P73"/>
  <c r="O73"/>
  <c r="N73"/>
  <c r="M73"/>
  <c r="L73"/>
  <c r="K73"/>
  <c r="J73"/>
  <c r="I73"/>
  <c r="H73"/>
  <c r="G73"/>
  <c r="F73"/>
  <c r="E73"/>
  <c r="D73"/>
  <c r="C73"/>
  <c r="B73"/>
  <c r="DK63" i="7"/>
  <c r="DM63" s="1"/>
  <c r="DN63" s="1"/>
  <c r="BD65"/>
  <c r="BG63"/>
  <c r="DK64"/>
  <c r="DM64" s="1"/>
  <c r="DN64" s="1"/>
  <c r="BF64"/>
  <c r="BG64" s="1"/>
  <c r="S73" i="3"/>
  <c r="M73"/>
  <c r="K73"/>
  <c r="B73"/>
  <c r="H73"/>
  <c r="R73"/>
  <c r="D73"/>
  <c r="E73"/>
  <c r="C73"/>
  <c r="N73"/>
  <c r="I73"/>
  <c r="O73"/>
  <c r="G73"/>
  <c r="F73"/>
  <c r="L73"/>
  <c r="P73"/>
  <c r="J73"/>
  <c r="T73"/>
  <c r="Q73"/>
  <c r="U73"/>
  <c r="BF65" i="7" l="1"/>
  <c r="AG4" i="13"/>
  <c r="V18"/>
  <c r="Z18" s="1"/>
  <c r="Z14"/>
  <c r="B76" i="11"/>
  <c r="V73"/>
  <c r="W73" s="1"/>
  <c r="B117"/>
  <c r="C76"/>
  <c r="C77" s="1"/>
  <c r="C117"/>
  <c r="C120" s="1"/>
  <c r="C121" s="1"/>
  <c r="D76"/>
  <c r="D77" s="1"/>
  <c r="D117"/>
  <c r="D120" s="1"/>
  <c r="D121" s="1"/>
  <c r="E76"/>
  <c r="E77" s="1"/>
  <c r="E117"/>
  <c r="E120" s="1"/>
  <c r="E121" s="1"/>
  <c r="F76"/>
  <c r="F77" s="1"/>
  <c r="F117"/>
  <c r="F120" s="1"/>
  <c r="F121" s="1"/>
  <c r="G76"/>
  <c r="G77" s="1"/>
  <c r="G117"/>
  <c r="G120" s="1"/>
  <c r="G121" s="1"/>
  <c r="H76"/>
  <c r="H77" s="1"/>
  <c r="H117"/>
  <c r="H120" s="1"/>
  <c r="H121" s="1"/>
  <c r="I76"/>
  <c r="I77" s="1"/>
  <c r="I117"/>
  <c r="I120" s="1"/>
  <c r="I121" s="1"/>
  <c r="J76"/>
  <c r="J77" s="1"/>
  <c r="J117"/>
  <c r="J120" s="1"/>
  <c r="J121" s="1"/>
  <c r="K76"/>
  <c r="K77" s="1"/>
  <c r="K117"/>
  <c r="K120" s="1"/>
  <c r="K121" s="1"/>
  <c r="L76"/>
  <c r="L77" s="1"/>
  <c r="L117"/>
  <c r="L120" s="1"/>
  <c r="L121" s="1"/>
  <c r="M76"/>
  <c r="M77" s="1"/>
  <c r="M117"/>
  <c r="M120" s="1"/>
  <c r="M121" s="1"/>
  <c r="N76"/>
  <c r="N77" s="1"/>
  <c r="N117"/>
  <c r="N120" s="1"/>
  <c r="N121" s="1"/>
  <c r="O76"/>
  <c r="O77" s="1"/>
  <c r="O117"/>
  <c r="O120" s="1"/>
  <c r="O121" s="1"/>
  <c r="P76"/>
  <c r="P77" s="1"/>
  <c r="P117"/>
  <c r="P120" s="1"/>
  <c r="P121" s="1"/>
  <c r="Q76"/>
  <c r="Q77" s="1"/>
  <c r="Q117"/>
  <c r="Q120" s="1"/>
  <c r="Q121" s="1"/>
  <c r="R76"/>
  <c r="R77" s="1"/>
  <c r="R117"/>
  <c r="R120" s="1"/>
  <c r="R121" s="1"/>
  <c r="S76"/>
  <c r="S77" s="1"/>
  <c r="S117"/>
  <c r="S120" s="1"/>
  <c r="S121" s="1"/>
  <c r="T76"/>
  <c r="T77" s="1"/>
  <c r="T117"/>
  <c r="T120" s="1"/>
  <c r="T121" s="1"/>
  <c r="U76"/>
  <c r="U77" s="1"/>
  <c r="U117"/>
  <c r="U120" s="1"/>
  <c r="U121" s="1"/>
  <c r="DK65" i="7"/>
  <c r="DM32"/>
  <c r="U76" i="3"/>
  <c r="U77" s="1"/>
  <c r="U117"/>
  <c r="U120" s="1"/>
  <c r="U121" s="1"/>
  <c r="P76"/>
  <c r="P77" s="1"/>
  <c r="P117"/>
  <c r="P120" s="1"/>
  <c r="P121" s="1"/>
  <c r="F76"/>
  <c r="F77" s="1"/>
  <c r="F117"/>
  <c r="F120" s="1"/>
  <c r="F121" s="1"/>
  <c r="O76"/>
  <c r="O77" s="1"/>
  <c r="O117"/>
  <c r="O120" s="1"/>
  <c r="O121" s="1"/>
  <c r="N117"/>
  <c r="N120" s="1"/>
  <c r="N121" s="1"/>
  <c r="N76"/>
  <c r="N77" s="1"/>
  <c r="E76"/>
  <c r="E77" s="1"/>
  <c r="E117"/>
  <c r="E120" s="1"/>
  <c r="E121" s="1"/>
  <c r="R117"/>
  <c r="R120" s="1"/>
  <c r="R121" s="1"/>
  <c r="R76"/>
  <c r="R77" s="1"/>
  <c r="V73"/>
  <c r="W73" s="1"/>
  <c r="B76"/>
  <c r="B117"/>
  <c r="M117"/>
  <c r="M120" s="1"/>
  <c r="M121" s="1"/>
  <c r="M76"/>
  <c r="M77" s="1"/>
  <c r="T76"/>
  <c r="T77" s="1"/>
  <c r="T117"/>
  <c r="T120" s="1"/>
  <c r="T121" s="1"/>
  <c r="Q117"/>
  <c r="Q120" s="1"/>
  <c r="Q121" s="1"/>
  <c r="Q76"/>
  <c r="Q77" s="1"/>
  <c r="J76"/>
  <c r="J77" s="1"/>
  <c r="J117"/>
  <c r="J120" s="1"/>
  <c r="J121" s="1"/>
  <c r="L76"/>
  <c r="L77" s="1"/>
  <c r="L117"/>
  <c r="L120" s="1"/>
  <c r="L121" s="1"/>
  <c r="G76"/>
  <c r="G77" s="1"/>
  <c r="G117"/>
  <c r="G120" s="1"/>
  <c r="G121" s="1"/>
  <c r="I76"/>
  <c r="I77" s="1"/>
  <c r="I117"/>
  <c r="I120" s="1"/>
  <c r="I121" s="1"/>
  <c r="C76"/>
  <c r="C77" s="1"/>
  <c r="C117"/>
  <c r="C120" s="1"/>
  <c r="C121" s="1"/>
  <c r="D76"/>
  <c r="D77" s="1"/>
  <c r="D117"/>
  <c r="D120" s="1"/>
  <c r="D121" s="1"/>
  <c r="H117"/>
  <c r="H120" s="1"/>
  <c r="H121" s="1"/>
  <c r="H76"/>
  <c r="H77" s="1"/>
  <c r="K117"/>
  <c r="K120" s="1"/>
  <c r="K121" s="1"/>
  <c r="K76"/>
  <c r="K77" s="1"/>
  <c r="S76"/>
  <c r="S77" s="1"/>
  <c r="S117"/>
  <c r="S120" s="1"/>
  <c r="S121" s="1"/>
  <c r="AG8" i="13" l="1"/>
  <c r="AI4"/>
  <c r="AI8" s="1"/>
  <c r="DM65" i="7"/>
  <c r="DN65" s="1"/>
  <c r="AG14" i="13"/>
  <c r="B120" i="11"/>
  <c r="V117"/>
  <c r="W117" s="1"/>
  <c r="B77"/>
  <c r="V76"/>
  <c r="W76" s="1"/>
  <c r="C133"/>
  <c r="D133"/>
  <c r="E133"/>
  <c r="F133"/>
  <c r="G133"/>
  <c r="H133"/>
  <c r="I133"/>
  <c r="J133"/>
  <c r="K133"/>
  <c r="L133"/>
  <c r="M133"/>
  <c r="N133"/>
  <c r="O133"/>
  <c r="P133"/>
  <c r="Q133"/>
  <c r="R133"/>
  <c r="S133"/>
  <c r="T133"/>
  <c r="U133"/>
  <c r="B133"/>
  <c r="B177" s="1"/>
  <c r="BG65" i="7"/>
  <c r="C133" i="3"/>
  <c r="D133"/>
  <c r="D136" s="1"/>
  <c r="D137" s="1"/>
  <c r="E133"/>
  <c r="E177" s="1"/>
  <c r="E180" s="1"/>
  <c r="E181" s="1"/>
  <c r="F133"/>
  <c r="F136" s="1"/>
  <c r="F137" s="1"/>
  <c r="G133"/>
  <c r="G177" s="1"/>
  <c r="G180" s="1"/>
  <c r="G181" s="1"/>
  <c r="H133"/>
  <c r="H136" s="1"/>
  <c r="H137" s="1"/>
  <c r="I133"/>
  <c r="I177" s="1"/>
  <c r="I180" s="1"/>
  <c r="I181" s="1"/>
  <c r="J133"/>
  <c r="J136" s="1"/>
  <c r="J137" s="1"/>
  <c r="K133"/>
  <c r="K136" s="1"/>
  <c r="K137" s="1"/>
  <c r="L133"/>
  <c r="L136" s="1"/>
  <c r="L137" s="1"/>
  <c r="M133"/>
  <c r="N133"/>
  <c r="N177" s="1"/>
  <c r="N180" s="1"/>
  <c r="N181" s="1"/>
  <c r="O133"/>
  <c r="O177" s="1"/>
  <c r="O180" s="1"/>
  <c r="O181" s="1"/>
  <c r="P133"/>
  <c r="P177" s="1"/>
  <c r="P180" s="1"/>
  <c r="P181" s="1"/>
  <c r="Q133"/>
  <c r="Q136" s="1"/>
  <c r="Q137" s="1"/>
  <c r="R133"/>
  <c r="R177" s="1"/>
  <c r="R180" s="1"/>
  <c r="R181" s="1"/>
  <c r="S133"/>
  <c r="S177" s="1"/>
  <c r="S180" s="1"/>
  <c r="S181" s="1"/>
  <c r="T133"/>
  <c r="T177" s="1"/>
  <c r="T180" s="1"/>
  <c r="T181" s="1"/>
  <c r="U133"/>
  <c r="U177" s="1"/>
  <c r="U180" s="1"/>
  <c r="U181" s="1"/>
  <c r="B133"/>
  <c r="B177" s="1"/>
  <c r="DN32" i="7"/>
  <c r="DN62"/>
  <c r="V117" i="3"/>
  <c r="W117" s="1"/>
  <c r="B120"/>
  <c r="V76"/>
  <c r="W76" s="1"/>
  <c r="B77"/>
  <c r="AG18" i="13" l="1"/>
  <c r="AI14"/>
  <c r="AI18" s="1"/>
  <c r="V78" i="11"/>
  <c r="V77"/>
  <c r="W77" s="1"/>
  <c r="B121"/>
  <c r="V120"/>
  <c r="W120" s="1"/>
  <c r="N136" i="3"/>
  <c r="N137" s="1"/>
  <c r="L177"/>
  <c r="L180" s="1"/>
  <c r="L181" s="1"/>
  <c r="T136"/>
  <c r="T137" s="1"/>
  <c r="P136"/>
  <c r="P137" s="1"/>
  <c r="F177"/>
  <c r="F180" s="1"/>
  <c r="F181" s="1"/>
  <c r="R136"/>
  <c r="R137" s="1"/>
  <c r="J177"/>
  <c r="J180" s="1"/>
  <c r="J181" s="1"/>
  <c r="D177"/>
  <c r="D180" s="1"/>
  <c r="D181" s="1"/>
  <c r="H177"/>
  <c r="H180" s="1"/>
  <c r="H181" s="1"/>
  <c r="M177"/>
  <c r="M180" s="1"/>
  <c r="M181" s="1"/>
  <c r="C136"/>
  <c r="C137" s="1"/>
  <c r="C177"/>
  <c r="C180" s="1"/>
  <c r="C181" s="1"/>
  <c r="U136" i="11"/>
  <c r="U137" s="1"/>
  <c r="U177"/>
  <c r="U180" s="1"/>
  <c r="U181" s="1"/>
  <c r="T136"/>
  <c r="T137" s="1"/>
  <c r="T177"/>
  <c r="T180" s="1"/>
  <c r="T181" s="1"/>
  <c r="S136"/>
  <c r="S137" s="1"/>
  <c r="S177"/>
  <c r="S180" s="1"/>
  <c r="S181" s="1"/>
  <c r="R136"/>
  <c r="R137" s="1"/>
  <c r="R177"/>
  <c r="R180" s="1"/>
  <c r="R181" s="1"/>
  <c r="Q136"/>
  <c r="Q137" s="1"/>
  <c r="Q177"/>
  <c r="Q180" s="1"/>
  <c r="Q181" s="1"/>
  <c r="P136"/>
  <c r="P137" s="1"/>
  <c r="P177"/>
  <c r="P180" s="1"/>
  <c r="P181" s="1"/>
  <c r="O136"/>
  <c r="O137" s="1"/>
  <c r="O177"/>
  <c r="O180" s="1"/>
  <c r="O181" s="1"/>
  <c r="N136"/>
  <c r="N137" s="1"/>
  <c r="N177"/>
  <c r="N180" s="1"/>
  <c r="N181" s="1"/>
  <c r="M136"/>
  <c r="M137" s="1"/>
  <c r="M177"/>
  <c r="M180" s="1"/>
  <c r="M181" s="1"/>
  <c r="L136"/>
  <c r="L137" s="1"/>
  <c r="L177"/>
  <c r="L180" s="1"/>
  <c r="L181" s="1"/>
  <c r="K136"/>
  <c r="K137" s="1"/>
  <c r="K177"/>
  <c r="K180" s="1"/>
  <c r="K181" s="1"/>
  <c r="J136"/>
  <c r="J137" s="1"/>
  <c r="J177"/>
  <c r="J180" s="1"/>
  <c r="J181" s="1"/>
  <c r="I136"/>
  <c r="I137" s="1"/>
  <c r="I177"/>
  <c r="I180" s="1"/>
  <c r="I181" s="1"/>
  <c r="H136"/>
  <c r="H137" s="1"/>
  <c r="H177"/>
  <c r="H180" s="1"/>
  <c r="H181" s="1"/>
  <c r="G136"/>
  <c r="G137" s="1"/>
  <c r="G177"/>
  <c r="G180" s="1"/>
  <c r="G181" s="1"/>
  <c r="F136"/>
  <c r="F137" s="1"/>
  <c r="F177"/>
  <c r="F180" s="1"/>
  <c r="F181" s="1"/>
  <c r="E136"/>
  <c r="E137" s="1"/>
  <c r="E177"/>
  <c r="E180" s="1"/>
  <c r="E181" s="1"/>
  <c r="D136"/>
  <c r="D137" s="1"/>
  <c r="D177"/>
  <c r="D180" s="1"/>
  <c r="D181" s="1"/>
  <c r="C136"/>
  <c r="C137" s="1"/>
  <c r="C177"/>
  <c r="C180" s="1"/>
  <c r="C181" s="1"/>
  <c r="B136"/>
  <c r="V133"/>
  <c r="W133" s="1"/>
  <c r="O136" i="3"/>
  <c r="O137" s="1"/>
  <c r="S136"/>
  <c r="S137" s="1"/>
  <c r="U136"/>
  <c r="U137" s="1"/>
  <c r="Q177"/>
  <c r="Q180" s="1"/>
  <c r="Q181" s="1"/>
  <c r="B136"/>
  <c r="B137" s="1"/>
  <c r="I136"/>
  <c r="I137" s="1"/>
  <c r="V133"/>
  <c r="W133" s="1"/>
  <c r="E136"/>
  <c r="E137" s="1"/>
  <c r="M136"/>
  <c r="M137" s="1"/>
  <c r="G136"/>
  <c r="G137" s="1"/>
  <c r="K177"/>
  <c r="K180" s="1"/>
  <c r="K181" s="1"/>
  <c r="V78"/>
  <c r="V77"/>
  <c r="W77" s="1"/>
  <c r="B180"/>
  <c r="V120"/>
  <c r="W120" s="1"/>
  <c r="B121"/>
  <c r="V122" i="11" l="1"/>
  <c r="V121"/>
  <c r="W121" s="1"/>
  <c r="B137"/>
  <c r="V136"/>
  <c r="W136" s="1"/>
  <c r="V177"/>
  <c r="W177" s="1"/>
  <c r="B180"/>
  <c r="V136" i="3"/>
  <c r="W136" s="1"/>
  <c r="V177"/>
  <c r="W177" s="1"/>
  <c r="V121"/>
  <c r="W121" s="1"/>
  <c r="V122"/>
  <c r="V138"/>
  <c r="V137"/>
  <c r="W137" s="1"/>
  <c r="B181"/>
  <c r="V180"/>
  <c r="W180" s="1"/>
  <c r="B181" i="11" l="1"/>
  <c r="V180"/>
  <c r="W180" s="1"/>
  <c r="V138"/>
  <c r="V137"/>
  <c r="W137" s="1"/>
  <c r="V181" i="3"/>
  <c r="W181" s="1"/>
  <c r="V182"/>
  <c r="V182" i="11" l="1"/>
  <c r="V181"/>
  <c r="W181" s="1"/>
</calcChain>
</file>

<file path=xl/comments1.xml><?xml version="1.0" encoding="utf-8"?>
<comments xmlns="http://schemas.openxmlformats.org/spreadsheetml/2006/main">
  <authors>
    <author>f_moore</author>
  </authors>
  <commentList>
    <comment ref="Y7" authorId="0">
      <text>
        <r>
          <rPr>
            <b/>
            <sz val="8"/>
            <color indexed="81"/>
            <rFont val="Tahoma"/>
            <charset val="1"/>
          </rPr>
          <t>This does not add up to annual change in landings on tab 2 for Net Gain as it does not account for the fact that impact of rMCZ Reference Area 9 Flamborough Head No Take Zone will not be incurred until 2012</t>
        </r>
      </text>
    </comment>
  </commentList>
</comments>
</file>

<file path=xl/sharedStrings.xml><?xml version="1.0" encoding="utf-8"?>
<sst xmlns="http://schemas.openxmlformats.org/spreadsheetml/2006/main" count="3055" uniqueCount="472">
  <si>
    <t>Chesil Beach and Stennis Ledges</t>
  </si>
  <si>
    <t>Dredges</t>
  </si>
  <si>
    <t>Btrawl</t>
  </si>
  <si>
    <t>MWT</t>
  </si>
  <si>
    <t>Pots</t>
  </si>
  <si>
    <t>Nets</t>
  </si>
  <si>
    <t>Lines</t>
  </si>
  <si>
    <t>Total</t>
  </si>
  <si>
    <t>-</t>
  </si>
  <si>
    <t>Min</t>
  </si>
  <si>
    <t>Max</t>
  </si>
  <si>
    <t>TOTAL - Zone Values</t>
  </si>
  <si>
    <t>Bideford to Foreland Point: rock</t>
  </si>
  <si>
    <t>Canyons: Deep Sea Coral</t>
  </si>
  <si>
    <t>Cape Bank: Rock</t>
  </si>
  <si>
    <t>E Haig Fras: Rock</t>
  </si>
  <si>
    <t>East of Jones Bank: Rock</t>
  </si>
  <si>
    <t>Morte Platform: rock</t>
  </si>
  <si>
    <t>NE Haig Fras: Sediment</t>
  </si>
  <si>
    <t>North Altantic Array: rock</t>
  </si>
  <si>
    <t>South Dorset: rock</t>
  </si>
  <si>
    <t>South of Celtic Deep: Sediment</t>
  </si>
  <si>
    <t>South of Falmouth: Rock</t>
  </si>
  <si>
    <t>South West Deeps (East): Zone A</t>
  </si>
  <si>
    <t>SW Deeps West: Sediment</t>
  </si>
  <si>
    <t>Whitsand and Looe Bay: eastern half</t>
  </si>
  <si>
    <t>SW Deeps East: Deep Sea Bed (zone B)</t>
  </si>
  <si>
    <t>Western Channel Rock and mixed Sed</t>
  </si>
  <si>
    <t>pMCZ  zones</t>
  </si>
  <si>
    <t>Hand collection</t>
  </si>
  <si>
    <t xml:space="preserve">*Present value is calculated as total cost multiplied by discount factor.  The discount factor is calculated using a discount rate of 3.5% (based on guidance in H.M. Treasury (2007)). Discounting is used to reflect society’s preference to defer costs to future generations (and to receive goods and services sooner rather than later). </t>
  </si>
  <si>
    <t>Year</t>
  </si>
  <si>
    <t>One-off Costs</t>
  </si>
  <si>
    <t>Annual Costs</t>
  </si>
  <si>
    <t>Reduced contribution to GVA</t>
  </si>
  <si>
    <t>Total Costs</t>
  </si>
  <si>
    <t>Total one-off costs</t>
  </si>
  <si>
    <t>Total annual costs</t>
  </si>
  <si>
    <t>Highest Cost Scenario</t>
  </si>
  <si>
    <t>Lowest Cost Scenario</t>
  </si>
  <si>
    <t>Average of 2006 to 2009</t>
  </si>
  <si>
    <t>GVA percentage</t>
  </si>
  <si>
    <t>Seafish Economic Survey Fleet Segment</t>
  </si>
  <si>
    <t>Total Income (£m)</t>
  </si>
  <si>
    <t>Crew Share (£m)</t>
  </si>
  <si>
    <t>Operating Profit (£m)</t>
  </si>
  <si>
    <t xml:space="preserve">NSWoS scallop dredge </t>
  </si>
  <si>
    <t>Area VII Scallop Dredge</t>
  </si>
  <si>
    <t xml:space="preserve">N.Sea beam trawl &gt;300kW </t>
  </si>
  <si>
    <t xml:space="preserve">N.Sea beam trawl &lt;300kW </t>
  </si>
  <si>
    <t>na</t>
  </si>
  <si>
    <t xml:space="preserve">NSWoS demersal &gt;24metres </t>
  </si>
  <si>
    <t>NSWoS demersal pairs (trawl/seine)</t>
  </si>
  <si>
    <t>NSWoS demersal seiners (seine netters)</t>
  </si>
  <si>
    <t>NSWOS demersal twin rig trawl</t>
  </si>
  <si>
    <t xml:space="preserve">NSWoS demersal &lt;24metres &gt;300kW </t>
  </si>
  <si>
    <t xml:space="preserve">NSWoS demersal &lt;24metres &lt;300kW </t>
  </si>
  <si>
    <t>N.Sea nephrops single-rig trawl</t>
  </si>
  <si>
    <t>N.Sea nephrops twin-rig trawl</t>
  </si>
  <si>
    <t xml:space="preserve">WoS nephrops single-rig trawl </t>
  </si>
  <si>
    <t>WoS nephrops twin-rig trawl</t>
  </si>
  <si>
    <t>S.West beam trawl &gt;221kW &gt;30metres</t>
  </si>
  <si>
    <t>S.West beam trawl &gt;221kw: &lt;30metres</t>
  </si>
  <si>
    <t>South West beam trawl &lt;221kw</t>
  </si>
  <si>
    <t>Area VIIdefg trawlers 10-15metres</t>
  </si>
  <si>
    <t>Area VIIdefg trawlers 15-40metres</t>
  </si>
  <si>
    <t>Area VIIdefg trawlers 40metres+</t>
  </si>
  <si>
    <t xml:space="preserve">Area VIIA nephrops single-rig trawl </t>
  </si>
  <si>
    <t>Area VIIA nephrops twin-rig trawl</t>
  </si>
  <si>
    <t xml:space="preserve">Irish Sea demersal trawl over 10metres </t>
  </si>
  <si>
    <t>Pelagic trawl 10-40metres</t>
  </si>
  <si>
    <t xml:space="preserve">Pelagic 40metres and over </t>
  </si>
  <si>
    <t>Pots &amp; Traps 10-12metres</t>
  </si>
  <si>
    <t>Pots &amp; Traps 12metres &amp; over</t>
  </si>
  <si>
    <t xml:space="preserve">Pots &amp; creelers &lt;10metres </t>
  </si>
  <si>
    <t>Gill netters</t>
  </si>
  <si>
    <t>Longliners &gt;10metres</t>
  </si>
  <si>
    <t>Segments not used in GVA calcs</t>
  </si>
  <si>
    <t>&lt;10metres mobile and passive polyvalent</t>
  </si>
  <si>
    <t>&lt;10metres demersal trawlers &amp; seiners</t>
  </si>
  <si>
    <t>&lt;10metres mobile other gears</t>
  </si>
  <si>
    <t>&lt;10metres scallop dredge</t>
  </si>
  <si>
    <t>Under 10metres passive gears other (any)</t>
  </si>
  <si>
    <t xml:space="preserve">NSWoS scallop dredge &gt;10metres </t>
  </si>
  <si>
    <t xml:space="preserve">Area VII Scallop Dredge over 10metres </t>
  </si>
  <si>
    <t xml:space="preserve">NSWoS demersal &gt;24metres (single rig trawl) </t>
  </si>
  <si>
    <t xml:space="preserve">NSWoS demersal pairs (seine/trawl &gt;10metres) </t>
  </si>
  <si>
    <t>NSWoS demersal seiners (seine netters &gt;10metres)</t>
  </si>
  <si>
    <t>NSWoS demersal twin-rig trawl over 10metres</t>
  </si>
  <si>
    <t>NSWoS demersal &lt;24metres &gt;300kW (single-rig trawl)</t>
  </si>
  <si>
    <t xml:space="preserve">N.Sea nephrops single rig trawl &gt;10metres </t>
  </si>
  <si>
    <t xml:space="preserve">N.Sea nephrops twin rig trawl &gt;10metres </t>
  </si>
  <si>
    <t>WoS nephrops single rig trawl &gt;10metres</t>
  </si>
  <si>
    <t>WoS nephrops twin-rig trawl &gt;10metres</t>
  </si>
  <si>
    <t>S.West &amp; English Channel beam trawl &gt;221kW &gt;30metres</t>
  </si>
  <si>
    <t>S.West &amp; English Channel beam trawl &gt;221kW &lt;30metres</t>
  </si>
  <si>
    <t>South West and English Channel beam trawl &lt;221kw</t>
  </si>
  <si>
    <t xml:space="preserve">Area VIIA nephrops single-rig trawl over 10metres </t>
  </si>
  <si>
    <t>Area VIIA nephrops twin-rig trawl over 10metres</t>
  </si>
  <si>
    <t xml:space="preserve">Pelagic trawl 40metres and over </t>
  </si>
  <si>
    <t xml:space="preserve">Pots &amp; Traps 10-12metres </t>
  </si>
  <si>
    <t xml:space="preserve">Pots &amp; Traps 12metres &amp; over </t>
  </si>
  <si>
    <t>Potters and creelers under 9metres  (pots &amp; traps)</t>
  </si>
  <si>
    <t xml:space="preserve">Potters and creelers 9-9.99metres  (pots &amp; traps) </t>
  </si>
  <si>
    <t>Gill netters &gt;10metres</t>
  </si>
  <si>
    <t>Longliners &gt;10m</t>
  </si>
  <si>
    <t xml:space="preserve">9-9.99metres passive polyvalent </t>
  </si>
  <si>
    <t xml:space="preserve">9-9.99metres demersal trawlers and seiners </t>
  </si>
  <si>
    <t>9-9.99metres beam trawl</t>
  </si>
  <si>
    <t xml:space="preserve">Under 9metres passive gears other </t>
  </si>
  <si>
    <t>NSWoS scallop dredge (scallopers)</t>
  </si>
  <si>
    <t>Area VII Scallopers</t>
  </si>
  <si>
    <t>NSWoS demersal &gt;24metres (single rig)</t>
  </si>
  <si>
    <t>NSWoS demersal pairs (pair seine/trawl)</t>
  </si>
  <si>
    <t>NSWoS demersal twin rig trawl</t>
  </si>
  <si>
    <t>N.Sea nephrops single rig</t>
  </si>
  <si>
    <t>N.Sea nephrops twin rig</t>
  </si>
  <si>
    <t>WoS nephrops single rig</t>
  </si>
  <si>
    <t>WoS nephrops twin rig</t>
  </si>
  <si>
    <t>South West beam trawl &gt;221kw</t>
  </si>
  <si>
    <t>Area VIIa demersal trawl</t>
  </si>
  <si>
    <t xml:space="preserve">Area VIIA nephrops twin-rig trawl </t>
  </si>
  <si>
    <t>&lt;10metres pots &amp; traps</t>
  </si>
  <si>
    <t>Longliners</t>
  </si>
  <si>
    <t xml:space="preserve">Under 10metres passive other </t>
  </si>
  <si>
    <t>Low activity 10metres and over</t>
  </si>
  <si>
    <t xml:space="preserve">Low activity &lt;10metres </t>
  </si>
  <si>
    <t>&lt;10metres demersal trawl/seine</t>
  </si>
  <si>
    <t>&lt;10metres mobile other</t>
  </si>
  <si>
    <t xml:space="preserve">Miscellaneous </t>
  </si>
  <si>
    <t>NSWoS demersal &gt;24metres</t>
  </si>
  <si>
    <t xml:space="preserve">NSWoS demersal pairs </t>
  </si>
  <si>
    <t xml:space="preserve">NSWoS demersal seiners </t>
  </si>
  <si>
    <t xml:space="preserve">N.Sea nephrops &gt;300kW </t>
  </si>
  <si>
    <t xml:space="preserve">N.Sea nephrops &lt;300kW </t>
  </si>
  <si>
    <t xml:space="preserve">WoS nephrops &gt;250kW </t>
  </si>
  <si>
    <t>WoS nephrops &lt;250kW</t>
  </si>
  <si>
    <t>S.West beam trawl &lt;250kW</t>
  </si>
  <si>
    <t>S.West beam trawl &gt;250kW</t>
  </si>
  <si>
    <t>Area VIIb-k trawlers 10-24metres</t>
  </si>
  <si>
    <t>Area VIIb-k trawlers 24-40metres</t>
  </si>
  <si>
    <t xml:space="preserve">Area VIIa nephrops &gt;250kW </t>
  </si>
  <si>
    <t xml:space="preserve">Area VIIa nephrops &lt;250kW </t>
  </si>
  <si>
    <t xml:space="preserve"> &lt;10metres pots &amp; traps</t>
  </si>
  <si>
    <t xml:space="preserve"> &lt;10metres drift /fixed nets</t>
  </si>
  <si>
    <t xml:space="preserve"> &lt;10metres hooks</t>
  </si>
  <si>
    <t xml:space="preserve"> &lt;10m demersal trawl/seine</t>
  </si>
  <si>
    <t xml:space="preserve"> &lt;10m mobile other</t>
  </si>
  <si>
    <t>Source: all values in Table 1 are from the MCZ Fisheries Model</t>
  </si>
  <si>
    <t>Source: Seafish</t>
  </si>
  <si>
    <t>Dredge</t>
  </si>
  <si>
    <t>Bottom trawl</t>
  </si>
  <si>
    <t>Mid-water trawl</t>
  </si>
  <si>
    <t>Pots &amp; traps</t>
  </si>
  <si>
    <t>Hooks &amp; lines</t>
  </si>
  <si>
    <t>Coll. by hand</t>
  </si>
  <si>
    <t>Bottom trawls</t>
  </si>
  <si>
    <t>Mid-water trawls</t>
  </si>
  <si>
    <t>Collection by hand</t>
  </si>
  <si>
    <t>Bottom Trawl</t>
  </si>
  <si>
    <t>Mid-water Trawl</t>
  </si>
  <si>
    <t>Pots &amp; Traps</t>
  </si>
  <si>
    <t>Hooks &amp; Lines</t>
  </si>
  <si>
    <t>Collection by Hand</t>
  </si>
  <si>
    <t>Scenario 1</t>
  </si>
  <si>
    <t>Scenario 2</t>
  </si>
  <si>
    <t>Scenario 3</t>
  </si>
  <si>
    <t>Potential co-location zone</t>
  </si>
  <si>
    <t>Total adjusted for MCZ overlaps</t>
  </si>
  <si>
    <t>Source:</t>
  </si>
  <si>
    <t xml:space="preserve">MCZ Fisheries Management Zones </t>
  </si>
  <si>
    <t>Lowest</t>
  </si>
  <si>
    <t>Highest</t>
  </si>
  <si>
    <t>Low</t>
  </si>
  <si>
    <t>High</t>
  </si>
  <si>
    <t>Values that are not underlined "£value" are sourced from the MCZ Fisheries Model</t>
  </si>
  <si>
    <r>
      <t>Values that are underlined "</t>
    </r>
    <r>
      <rPr>
        <u/>
        <sz val="10"/>
        <color theme="1"/>
        <rFont val="Arial"/>
        <family val="2"/>
      </rPr>
      <t>£value"</t>
    </r>
    <r>
      <rPr>
        <sz val="10"/>
        <color theme="1"/>
        <rFont val="Arial"/>
        <family val="2"/>
      </rPr>
      <t xml:space="preserve"> are sourced from estimates provided by fisheries stakeholder representatives</t>
    </r>
  </si>
  <si>
    <t xml:space="preserve">Source: </t>
  </si>
  <si>
    <t>All data are sourced from the MCZ Fisheries Model</t>
  </si>
  <si>
    <t>Scenario 4</t>
  </si>
  <si>
    <t>Scenario1</t>
  </si>
  <si>
    <t>Scenario2</t>
  </si>
  <si>
    <t>Scenario3</t>
  </si>
  <si>
    <t>Scenario4</t>
  </si>
  <si>
    <t>Scenario5</t>
  </si>
  <si>
    <t>Present value of total cost</t>
  </si>
  <si>
    <t>All values values are taken from the MCZ Fisheries Model</t>
  </si>
  <si>
    <t>Notes:</t>
  </si>
  <si>
    <t>Coll. by Hand</t>
  </si>
  <si>
    <t>No estimates available</t>
  </si>
  <si>
    <t>Best estimates are not provided here. See sector summary spreadsheet for best estimates</t>
  </si>
  <si>
    <t>Best Estimate: % of range between low cost and high cost scenarios</t>
  </si>
  <si>
    <t>TOTAL (including average of MCZ 29 and MCZ 29.2)</t>
  </si>
  <si>
    <t>Baseline: Estimates of Value of Landings (£m/yr) by Broad Gear Type</t>
  </si>
  <si>
    <t>Impacts: Estimates of Value of Landings Affected (£m/yr) By Broad Gear Type and Management Scenario (UK Vessels Only)</t>
  </si>
  <si>
    <t>Baseline: Estimates of Gross Value Added (GVA) (£m/yr) by Broad Gear Type</t>
  </si>
  <si>
    <t>Impacts: Estimates of Gross Value Added (GVA) Affected (£m/yr) by Broad Gear Type and Management Scenario (UK Vessels Only)</t>
  </si>
  <si>
    <t>Impacts: Best Estimate of Value of Landings Affected (£m/yr) By Broad Gear Type (UK Vessels Only)</t>
  </si>
  <si>
    <t>Impacts: Best Estimate of GVA Affected (£m/yr) by Broad Gear Type (UK Vessels Only)</t>
  </si>
  <si>
    <t>Commercial Fishing : Contents and Explanatory Notes</t>
  </si>
  <si>
    <t>2. PV Landings</t>
  </si>
  <si>
    <t>3. Balanced Seas rMCZ Impacts</t>
  </si>
  <si>
    <t>4. Finding Sanctuary rMCZ Impacts</t>
  </si>
  <si>
    <t>6. Net Gain rMCZ Impacts</t>
  </si>
  <si>
    <t>Worksheet Tab Names</t>
  </si>
  <si>
    <t>1. PV GVA</t>
  </si>
  <si>
    <t>- rMCZ impacts on GVA. Impacts presented by project and overall, by cost type (one-off/recurring), for each year of the IA 20 year period, including present values</t>
  </si>
  <si>
    <t>- rMCZ impacts on value of landings. Impacts presented by project and overall, by cost type (one-off/recurring), for each year of the IA 20 year period, including present values</t>
  </si>
  <si>
    <t>- (Balanced Seas only) The suite of rMCZs include an option (rMCZ 29 and 29.2). Two 'total adjusted' rows are therefore provided, one including option 29 and one including option 29.2</t>
  </si>
  <si>
    <t>- The percentages are calculated using data from Seafish economic surveys set out in the remainder of this worksheet.</t>
  </si>
  <si>
    <t>- All data included in the worksheet is through formulae linked to other worksheets in this Annex.</t>
  </si>
  <si>
    <t>- For the Finding Sanctuary project area: value of landings for rMCZ zones (produced by the MCZ Fisheries Model) are shown on a hidden worksheet. These figures are linked through the main FS worksheet as appropriate</t>
  </si>
  <si>
    <t xml:space="preserve">- For the Balanced Seas project area: From left-to right, sets out, for value of landings/yr (and then for GVA/yr): (1) baseline landings/yr from each site; (2) value of landings/yr affected by each mangement scenario (see Annex I for detail of the mangement), (3) value of landings/yr affected by the high/low cost management scenarios; (3) best estimate of the value of landings/yr affected. </t>
  </si>
  <si>
    <t>- All value of landings estimates for high/low scenario and best estimate calculated using formulae</t>
  </si>
  <si>
    <t>- All GVA estimates calculated using formulae (value of landings linked to worksheet 7)</t>
  </si>
  <si>
    <t>- For the Finding Sanctuary project area: as described for worksheet 3.</t>
  </si>
  <si>
    <t>- For the Irish Seas project area: as described for worksheet 3.</t>
  </si>
  <si>
    <t>- For the Net Gain project area: as described for worksheet 3.</t>
  </si>
  <si>
    <t>- The percentages in cells F6 to F15 are used to convert value of landings into GVA in worksheets 3 to 6. All GVA calculations in the worksheets 3 to 6 link via formulae to these numbers</t>
  </si>
  <si>
    <t>- 'Best estimate' is assumed to be either the mid-point (50%) between the high/low cost scenarios, or the lower quartile point (25%) of the high/low cost scenarios.</t>
  </si>
  <si>
    <t>- This worksheet sets out the assumptions (25% or 50%) for each rMCZ for each gear type</t>
  </si>
  <si>
    <t>- All best estimate calculations in worksheets 3 to 6 are linked via formulae to these assumptions</t>
  </si>
  <si>
    <t xml:space="preserve">- Baseline (1) and mangement scenario (2) value of landings data is sourced from the MCZ Fisheries Model unless otherwise stated. </t>
  </si>
  <si>
    <t>Description and notes</t>
  </si>
  <si>
    <t>These notes should be read in conjunction with the Annex H technical paper</t>
  </si>
  <si>
    <t xml:space="preserve">- High/low scenario and Best estimate in the 'total adjusted' column: the adjustment is only required for sites which overlap, AND for which the mangement means that values will be double counted. For the low cost scenario there are often overlaps between sites that don't need to be adjusted for as one of the overlapping sites has no mangement. Note that the adjustment formula for 'best estimates' is more complicated as it has to adjust for the best esimate value, rather than the total value. </t>
  </si>
  <si>
    <r>
      <t xml:space="preserve">- A </t>
    </r>
    <r>
      <rPr>
        <i/>
        <sz val="10"/>
        <color theme="1"/>
        <rFont val="Arial"/>
        <family val="2"/>
      </rPr>
      <t xml:space="preserve">'total (of all rMCZs) adjusted' </t>
    </r>
    <r>
      <rPr>
        <sz val="10"/>
        <color theme="1"/>
        <rFont val="Arial"/>
        <family val="2"/>
      </rPr>
      <t xml:space="preserve">figure is provided. This is the total value (landings/GVA) adjusted for any overlaps between rMCZs and rMCZ reference areas, to remove potential double counting. </t>
    </r>
  </si>
  <si>
    <r>
      <t xml:space="preserve">4.1. FS rMCZ ZoneCalcs </t>
    </r>
    <r>
      <rPr>
        <i/>
        <sz val="10"/>
        <color theme="1"/>
        <rFont val="Arial"/>
        <family val="2"/>
      </rPr>
      <t>(HIDDEN SHEET)</t>
    </r>
  </si>
  <si>
    <t>5. Irish Sea Conservation Zones rMCZ Impacts</t>
  </si>
  <si>
    <t>MCZ IA Calculations: Commercial Fishing (UK) - Contents and explanatory notes</t>
  </si>
  <si>
    <t>(Gross Value Added (GVA) Affected; £millions; constant prices)</t>
  </si>
  <si>
    <t>Commercial Fishing: rMCZ network Present Value (PV) Costs (Gross Value Added (GVA) Affected)</t>
  </si>
  <si>
    <t>MCZ IA Calculations: Commercial Fishing (UK) - rMCZ network Present Value (PV) Costs (Gross Value Added (GVA) Affected)</t>
  </si>
  <si>
    <t>Number of year in analysis</t>
  </si>
  <si>
    <t>Annual Average</t>
  </si>
  <si>
    <t xml:space="preserve">Balanced Seas </t>
  </si>
  <si>
    <t xml:space="preserve">Finding Sanctuary </t>
  </si>
  <si>
    <t>Irish Sea Conservation Zones</t>
  </si>
  <si>
    <t xml:space="preserve">Net Gain </t>
  </si>
  <si>
    <t>All Regional Project Areas</t>
  </si>
  <si>
    <t xml:space="preserve">None </t>
  </si>
  <si>
    <t>None</t>
  </si>
  <si>
    <t>Best Estimate of Cost</t>
  </si>
  <si>
    <t>MCZ IA Calculations: Commercial Fishing (UK) - rMCZ network Present Value (PV) Costs (Value of Landings Affected)</t>
  </si>
  <si>
    <t>(Value of Landings Affected; £millions; constant prices)</t>
  </si>
  <si>
    <t>Commercial Fishing : rMCZ network Present Value (PV) Costs (Value of Landings Affected)</t>
  </si>
  <si>
    <t>rMCZ 11.1 Dover to Deal</t>
  </si>
  <si>
    <t>rMCZ 11.2 Dover to Folkestone</t>
  </si>
  <si>
    <t>rMCZ 11.4 Folkestone Pomerania</t>
  </si>
  <si>
    <t>rMCZ 13.1 Beachy Head East</t>
  </si>
  <si>
    <t>rMCZ 13.2 Beachy Head West</t>
  </si>
  <si>
    <t>rMCZ 24.2 Fareham Creek</t>
  </si>
  <si>
    <t>rMCZ 25.1 Pagham Harbour</t>
  </si>
  <si>
    <t>rMCZ 25.2 Selsey Bill and the Hounds</t>
  </si>
  <si>
    <t>rMCZ 29.2 East Meridian (Eastern Side)</t>
  </si>
  <si>
    <t xml:space="preserve">rMCZ 29 and rMCZ 29.2 are two options for the same rMCZ (see Balanced Seas Recommendation Report for a fuller explanation). </t>
  </si>
  <si>
    <t>Values that are underlined "£value" are sourced from additional calculations. The value for dredging in rMCZ 13.2: Beachy Head West has been adjusted to zero, as an existing byelaw already prohbits dredging.</t>
  </si>
  <si>
    <t>Values that are underlined "£value" are sourced from additional calculations. The assumptions and calculations that provide these estimates are set out in the relevant rMCZ table in Annex I</t>
  </si>
  <si>
    <t>rMCZ Reference Area 6 Goodwin Knoll</t>
  </si>
  <si>
    <t>rMCZ  9 Offshore Foreland</t>
  </si>
  <si>
    <t>rMCZ 10 Swale Estuary</t>
  </si>
  <si>
    <t>rMCZ Reference Area 7 South Foreland Lighthouse</t>
  </si>
  <si>
    <t>rMCZ Reference Area 25 Flying Fortress</t>
  </si>
  <si>
    <t>rMCZ Reference Area 9 Belle Tout to Beachy Head Lighthouse</t>
  </si>
  <si>
    <t>rMCZ 14 Offshore Brighton</t>
  </si>
  <si>
    <t>rMCZ Reference Area 10 Dolphin Head</t>
  </si>
  <si>
    <t>rMCZ 16 Kingmere</t>
  </si>
  <si>
    <t>rMCZ 17 Offshore Overfalls</t>
  </si>
  <si>
    <t>rMCZ 19 Norris to Ryde</t>
  </si>
  <si>
    <t>rMCZ Reference Area 16 Wootton Old Mill Pond</t>
  </si>
  <si>
    <t>rMCZ Reference Area 17 King's Quay</t>
  </si>
  <si>
    <t>rMCZ 20 The Needles</t>
  </si>
  <si>
    <t>rMCZ Reference Area 20 Stalked Jellyfish</t>
  </si>
  <si>
    <t xml:space="preserve">rMCZ 21 Wight-Barfleur </t>
  </si>
  <si>
    <t>rMCZ Reference Area 14 Wight-Barfleur Extension</t>
  </si>
  <si>
    <t>rMCZ 22 Bembridge</t>
  </si>
  <si>
    <t>rMCZ Reference Area 21 Culver Spit</t>
  </si>
  <si>
    <t>rMCZ Reference Area 15 Tyne Ledges</t>
  </si>
  <si>
    <t>rMCZ  23 Yarmouth to Cowes</t>
  </si>
  <si>
    <t>rMCZ Reference Area 19 Newtown Harbour</t>
  </si>
  <si>
    <t>rMCZ  Reference Area 11 Church Norton Spit</t>
  </si>
  <si>
    <t>rMCZ Reference Area 12 Mixon Hole</t>
  </si>
  <si>
    <t>rMCZ 26 Hythe Bay</t>
  </si>
  <si>
    <t>rMCZ Reference Area 8 Hythe Flats</t>
  </si>
  <si>
    <t>rMCZ 28 Utopia</t>
  </si>
  <si>
    <t>rMCZ Reference Area 13 North Utopia</t>
  </si>
  <si>
    <t>rMCZ 29 East Meridian</t>
  </si>
  <si>
    <t>rMCZ 30 Kentish Knock East</t>
  </si>
  <si>
    <t>rMCZ 31 Inner Bank</t>
  </si>
  <si>
    <t>rMCZ Reference Area 18 St Catherine's Point West</t>
  </si>
  <si>
    <t>Total adjusted for MCZ overlaps (inc MCZ 29 option)</t>
  </si>
  <si>
    <t>Total adjusted for MCZ overlaps (inc MCZ 29.2 option)</t>
  </si>
  <si>
    <t>rMCZ Name</t>
  </si>
  <si>
    <t>PV of Best</t>
  </si>
  <si>
    <t>rMCZ Reference Area 22 North Mistley</t>
  </si>
  <si>
    <t>rMCZ Reference Area 24 Harwich Haven</t>
  </si>
  <si>
    <t>rMCZ 3 Blackwater, Crouch, Roach &amp; Colne</t>
  </si>
  <si>
    <t>rMCZ 2 Stour &amp; Orwell</t>
  </si>
  <si>
    <t xml:space="preserve">rMCZ Reference Area 1 Colne Point </t>
  </si>
  <si>
    <t>rMCZ Reference Area 2 South Mersea</t>
  </si>
  <si>
    <t>rMCZ Reference Area 23 Abotts Hall Farm</t>
  </si>
  <si>
    <t>rMCZ 5 Thames Estuary</t>
  </si>
  <si>
    <t>rMCZ Reference Area 3 Holehaven Creek</t>
  </si>
  <si>
    <t>rMCZ 6 Medway Estuary</t>
  </si>
  <si>
    <t>rMCZ 7 Thanet Coast</t>
  </si>
  <si>
    <t>rMCZ Reference Area 4 Westgate Promontory</t>
  </si>
  <si>
    <t>rMCZ Reference Area 5 Turner Contemporary</t>
  </si>
  <si>
    <t>rMCZ 8 Goodwin Sands</t>
  </si>
  <si>
    <t>rMCZ Axe Estuary</t>
  </si>
  <si>
    <t>rMCZ Bideford to Foreland Point</t>
  </si>
  <si>
    <t>rMCZ Broad Bench to Kimmeridge Bay</t>
  </si>
  <si>
    <t>rMCZ Camel Estuary</t>
  </si>
  <si>
    <t>rMCZ Cape Bank</t>
  </si>
  <si>
    <t>rMCZ Celtic Deep</t>
  </si>
  <si>
    <t>rMCZ Chesil Beach and Stennis Ledges</t>
  </si>
  <si>
    <t>rMCZ Dart Estuary</t>
  </si>
  <si>
    <t>rMCZ Devon Avon</t>
  </si>
  <si>
    <t>rMCZ East of Celtic Deep</t>
  </si>
  <si>
    <t>rMCZ East of Haig Fras</t>
  </si>
  <si>
    <t>rMCZ East of Jones Bank</t>
  </si>
  <si>
    <t>rMCZ Erme Estuary</t>
  </si>
  <si>
    <t>rMCZ Greater Haig Fras</t>
  </si>
  <si>
    <t>rMCZ Hartland Point to Tintagel</t>
  </si>
  <si>
    <t>rMCZ Lands End</t>
  </si>
  <si>
    <t>rMCZ Morte Platform</t>
  </si>
  <si>
    <t>rMCZ Mounts Bay</t>
  </si>
  <si>
    <t>rMCZ Newquay and The Gannel</t>
  </si>
  <si>
    <t>rMCZ North of Lundy (Atlantic Array area)</t>
  </si>
  <si>
    <t>rMCZ North-East of Haig Fras</t>
  </si>
  <si>
    <t>rMCZ North-West of Jones Bank</t>
  </si>
  <si>
    <t>rMCZ Otter Estuary</t>
  </si>
  <si>
    <t>rMCZ Padstow Bay and surrounds</t>
  </si>
  <si>
    <t>rMCZ Poole Rocks</t>
  </si>
  <si>
    <t>rMCZ Skerries Bank and surrounds</t>
  </si>
  <si>
    <t>rMCZ South Dorset</t>
  </si>
  <si>
    <t>rMCZ South of Celtic Deep</t>
  </si>
  <si>
    <t>rMCZ South of Falmouth</t>
  </si>
  <si>
    <t>rMCZ South of Portland</t>
  </si>
  <si>
    <t>rMCZ South of the Isles of Scilly</t>
  </si>
  <si>
    <t>rMCZ South-east of Falmouth</t>
  </si>
  <si>
    <t>rMCZ South-West Deeps (East)</t>
  </si>
  <si>
    <t>rMCZ South-West Deeps (West)</t>
  </si>
  <si>
    <t>rMCZ Studland Bay</t>
  </si>
  <si>
    <t>rMCZ Tamar Estuary sites</t>
  </si>
  <si>
    <t>rMCZ Taw Torridge Estuary</t>
  </si>
  <si>
    <t>rMCZ The Manacles</t>
  </si>
  <si>
    <t>rMCZ Torbay</t>
  </si>
  <si>
    <t>rMCZ Upper Fowey and Pont Pill</t>
  </si>
  <si>
    <t>rMCZ Western Channel</t>
  </si>
  <si>
    <t>rMCZ Whitsand and Looe Bay</t>
  </si>
  <si>
    <t>rMCZ The Canyons</t>
  </si>
  <si>
    <t xml:space="preserve">rMCZ Reference Area The Canyons </t>
  </si>
  <si>
    <t xml:space="preserve">rMCZ Reference Area Cape Bank </t>
  </si>
  <si>
    <t xml:space="preserve">rMCZ Reference Area Celtic Deep </t>
  </si>
  <si>
    <t xml:space="preserve">rMCZ Reference Area Erme Estuary </t>
  </si>
  <si>
    <t xml:space="preserve">rMCZ Reference Area Haig Fras </t>
  </si>
  <si>
    <t xml:space="preserve">rMCZ Reference Area Lundy </t>
  </si>
  <si>
    <t xml:space="preserve">rMCZ Reference Area Lyme Bay </t>
  </si>
  <si>
    <t xml:space="preserve">rMCZ Reference Area Mouth of the Yealm </t>
  </si>
  <si>
    <t xml:space="preserve">rMCZ Reference Area South Dorset </t>
  </si>
  <si>
    <t xml:space="preserve">rMCZ Reference Area South-East of Portland Bill </t>
  </si>
  <si>
    <t xml:space="preserve">rMCZ Reference Area Swanpool </t>
  </si>
  <si>
    <t xml:space="preserve">rMCZ Reference Area The Fal </t>
  </si>
  <si>
    <t xml:space="preserve">rMCZ Reference Area The Fleet </t>
  </si>
  <si>
    <t>rMCZ Isles of Scilly Sites</t>
  </si>
  <si>
    <t>MCZ IA Calculations: Commercial Fishing (UK) - Finding Sanctuary MCZ Fisheries Value of Landings and GVA Affected by rMCZ (UK Vessels Only)</t>
  </si>
  <si>
    <t>MCZ IA Calculations: Commercial Fishing (UK) - Balanced Seas MCZ Fisheries Value of Landings and GVA Affected by rMCZ (UK Vessels Only)</t>
  </si>
  <si>
    <t>MCZ IA Calculations: Commercial Fishing (UK) - Irish Sea Conservation Zone Project Area MCZ Fisheries Value of Landings and GVA Affected by rMCZ (UK Vessels Only)</t>
  </si>
  <si>
    <t>rMCZ 1 Mud Hole</t>
  </si>
  <si>
    <t>rMCZ 2 West of Walney</t>
  </si>
  <si>
    <t>rMCZ 3 North St George's Channel</t>
  </si>
  <si>
    <t>rMCZ 4 Mid St George's Channel</t>
  </si>
  <si>
    <t>rMCZ 5 North of Celtic Deep</t>
  </si>
  <si>
    <t>rMCZ 6 South Rigg</t>
  </si>
  <si>
    <t>rMCZ 7 Slieve Na Griddle</t>
  </si>
  <si>
    <t>rMCZ 8 Fylde Offshore</t>
  </si>
  <si>
    <t>rMCZ 10 Allonby Bay</t>
  </si>
  <si>
    <t>rMCZ 11 Cumbrian Coast</t>
  </si>
  <si>
    <t>rMCZ 13 Sefton Coast</t>
  </si>
  <si>
    <t>rMCZ 14 Hilbre Island group</t>
  </si>
  <si>
    <t>rMCZ 15 Solway Firth</t>
  </si>
  <si>
    <t>rMCZ 16 Wyre-Lune Estuary</t>
  </si>
  <si>
    <t>rMCZ 17 Ribble Estuary</t>
  </si>
  <si>
    <t>rMCZ Reference Area A Mud Hole</t>
  </si>
  <si>
    <t>rMCZ Reference Area B North St George's Channel (1)</t>
  </si>
  <si>
    <t>rMCZ Reference Area C Mid St George's Channel</t>
  </si>
  <si>
    <t>rMCZ Reference Area F South Rigg</t>
  </si>
  <si>
    <t>rMCZ Reference Area G Slieve Na Griddle</t>
  </si>
  <si>
    <t>rMCZ Reference Area H Allonby Bay</t>
  </si>
  <si>
    <t>rMCZ Reference Area I Cumbrian Coast (1)</t>
  </si>
  <si>
    <t>rMCZ Reference Area J Cumbrian Coast (2)</t>
  </si>
  <si>
    <t>rMCZ Reference Area K Tarn Point</t>
  </si>
  <si>
    <t>rMCZ Reference Area S North St George's Channel (2)</t>
  </si>
  <si>
    <t>rMCZ Reference Area T Cunning Point</t>
  </si>
  <si>
    <t>rMCZ Reference Area W Barrow South</t>
  </si>
  <si>
    <t>rMCZ Reference Area Y Barrow North</t>
  </si>
  <si>
    <t>rMCZ Reference Area Z Sefton Coast</t>
  </si>
  <si>
    <t xml:space="preserve">rMCZ NG 4 Wash Approach </t>
  </si>
  <si>
    <t xml:space="preserve">rMCZ NG 16 Swallow Sand </t>
  </si>
  <si>
    <t xml:space="preserve">rMCZ NG 11 Runswick Bay </t>
  </si>
  <si>
    <t xml:space="preserve">rMCZ NG 15 Rock Unique </t>
  </si>
  <si>
    <t xml:space="preserve">rMCZ NG 5 Lincs Belt </t>
  </si>
  <si>
    <t xml:space="preserve">rMCZ NG 8 Holderness Inshore </t>
  </si>
  <si>
    <t xml:space="preserve">rMCZ NG 17 Fulmar </t>
  </si>
  <si>
    <t xml:space="preserve">rMCZ NG 2 Cromer Shoal Chalk Beds </t>
  </si>
  <si>
    <t xml:space="preserve">rMCZ NG 13 Coquet to St Mary's </t>
  </si>
  <si>
    <t xml:space="preserve">rMCZ NG 10 Castle Ground </t>
  </si>
  <si>
    <t xml:space="preserve">rMCZ NG 13a Aln Estuary </t>
  </si>
  <si>
    <t xml:space="preserve">rMCZ NG 1c Alde Ore Estuary </t>
  </si>
  <si>
    <t xml:space="preserve">rMCZ Reference Area 8 Wash Approach </t>
  </si>
  <si>
    <t xml:space="preserve">rMCZ Reference Area 2a&amp;2b Seahorse Lagoon &amp; Arnold's Marsh </t>
  </si>
  <si>
    <t xml:space="preserve">rMCZ Reference Area 7 Seahenge Peat and Clay </t>
  </si>
  <si>
    <t xml:space="preserve">rMCZ Reference Area 13 Rock Unique </t>
  </si>
  <si>
    <t xml:space="preserve">rMCZ Reference Area 1 North Norfolk Blue Mussel Beds </t>
  </si>
  <si>
    <t xml:space="preserve">rMCZ Reference Area 3 Glaven Reedbed </t>
  </si>
  <si>
    <t xml:space="preserve">rMCZ Reference Area 9 Flamborough Head No Take Zone </t>
  </si>
  <si>
    <t xml:space="preserve">rMCZ Reference Area 12 Farnes Clay </t>
  </si>
  <si>
    <t xml:space="preserve">rMCZ Reference Area 6 Dogs Head Sandbanks </t>
  </si>
  <si>
    <t xml:space="preserve">rMCZ Reference Area 10 Compass Rose </t>
  </si>
  <si>
    <t xml:space="preserve">rMCZ Reference Area 5 Blakeney Seagrass </t>
  </si>
  <si>
    <t xml:space="preserve">rMCZ Reference Area 4 Blakeney Marsh </t>
  </si>
  <si>
    <t xml:space="preserve">rMCZ Reference Area 11 Berwick Coast </t>
  </si>
  <si>
    <t xml:space="preserve">rMCZ NG 6 Silver Pit </t>
  </si>
  <si>
    <t xml:space="preserve">rMCZ NG 1b Orford Inshore </t>
  </si>
  <si>
    <t xml:space="preserve">rMCZ NG 7 Markham's Triangle </t>
  </si>
  <si>
    <t xml:space="preserve">rMCZ NG 9 Holderness Offshore </t>
  </si>
  <si>
    <t xml:space="preserve">rMCZ NG 14 Farnes East </t>
  </si>
  <si>
    <t xml:space="preserve">rMCZ NG 12 Compass Rose </t>
  </si>
  <si>
    <t>MCZ IA Calculations: Commercial Fishing (UK) - Net Gain Project Area MCZ Fisheries Value of Landings and GVA Affected by rMCZ (UK Vessels Only)</t>
  </si>
  <si>
    <t>MCZ IA Calculations: Commercial Fishing (UK) - Calculations of Gross Value Added (GVA) as a percentage of value of landings</t>
  </si>
  <si>
    <t>Dredge (Net Gain)</t>
  </si>
  <si>
    <t>Dredges (Finding Sanctuary, Balanced Seas, Irish Sea Conservation Zones)</t>
  </si>
  <si>
    <t>Bottom trawls (Net Gain)</t>
  </si>
  <si>
    <t>Bottom trawls (Finding Sanctuary, Balanced Seas)</t>
  </si>
  <si>
    <t>Bottom trawls (Irish Sea Conservation Zones)</t>
  </si>
  <si>
    <t>Midwater trawls (All Regional Project Areas)</t>
  </si>
  <si>
    <t>Pots &amp; traps (All Regional Project Areas)</t>
  </si>
  <si>
    <t>Nets (All Regional Project Areas)</t>
  </si>
  <si>
    <t>Hooks and lines (All Regional Project Areas)</t>
  </si>
  <si>
    <t>Collection by hand (All Regional Project Areas)</t>
  </si>
  <si>
    <t>Gear Type (Regional Project Area)</t>
  </si>
  <si>
    <t>Dredges (Net Gain)</t>
  </si>
  <si>
    <t>Bottom trawl (Net Gain)</t>
  </si>
  <si>
    <t>Pots (All Regional Project Areas)</t>
  </si>
  <si>
    <t>Midwater trawls &gt;10m (All Regional Project Areas)</t>
  </si>
  <si>
    <t>MCZ IA Calculations: Commercial Fishing (UK) - Best Estimate Assumptions</t>
  </si>
  <si>
    <t>Balanced Seas</t>
  </si>
  <si>
    <r>
      <t>Annex N4 from Finding Sanctuary, Irish Seas Conservation Zones, Net Gain and Balanced Seas. 2012.</t>
    </r>
    <r>
      <rPr>
        <i/>
        <sz val="10"/>
        <color theme="1"/>
        <rFont val="Arial"/>
        <family val="2"/>
      </rPr>
      <t xml:space="preserve"> Impact Assessment materials in support of the Regional Marine Conservation Zone Projects’ Recommendations.</t>
    </r>
  </si>
  <si>
    <t>LANDINGS</t>
  </si>
  <si>
    <t>GVA</t>
  </si>
  <si>
    <t>Impacts: Estimates of Value of GVA Affected (£m/yr) By Broad Gear Type and Management Scenario (UK Vessels Only)</t>
  </si>
  <si>
    <t>Impacts: Best Estimate of Value of GVA Affected (£m/yr) By Broad Gear Type (UK Vessels Only)</t>
  </si>
  <si>
    <t>8. GVA Assumptions</t>
  </si>
  <si>
    <t>9. BE Assumptions</t>
  </si>
  <si>
    <t>7. Summary figures</t>
  </si>
  <si>
    <t xml:space="preserve"> - Provides calculations for totals of landings and GVA affected by gear type</t>
  </si>
  <si>
    <t>Version control</t>
  </si>
  <si>
    <t>Build status:</t>
  </si>
  <si>
    <t>Version</t>
  </si>
  <si>
    <t xml:space="preserve">Date </t>
  </si>
  <si>
    <t>Author</t>
  </si>
  <si>
    <t>Reason/Comments</t>
  </si>
  <si>
    <t>Final version published on SNCB websites</t>
  </si>
  <si>
    <t>Distribution list:</t>
  </si>
  <si>
    <t>Copy</t>
  </si>
  <si>
    <t>Issue Date</t>
  </si>
  <si>
    <t>Issued To</t>
  </si>
  <si>
    <t>Electronic</t>
  </si>
  <si>
    <t>Published on SNCB websites</t>
  </si>
  <si>
    <t>Fran Moore/Rupert Haines/Dom Chapman</t>
  </si>
  <si>
    <t>21.8.12</t>
  </si>
  <si>
    <t>Commercial fisheries costs updated to reflect some formula errors
Summary tab added</t>
  </si>
</sst>
</file>

<file path=xl/styles.xml><?xml version="1.0" encoding="utf-8"?>
<styleSheet xmlns="http://schemas.openxmlformats.org/spreadsheetml/2006/main">
  <numFmts count="7">
    <numFmt numFmtId="44" formatCode="_-&quot;£&quot;* #,##0.00_-;\-&quot;£&quot;* #,##0.00_-;_-&quot;£&quot;* &quot;-&quot;??_-;_-@_-"/>
    <numFmt numFmtId="164" formatCode="0.000"/>
    <numFmt numFmtId="165" formatCode="0.000000"/>
    <numFmt numFmtId="166" formatCode="#,##0.000000"/>
    <numFmt numFmtId="167" formatCode="#,##0.000,,"/>
    <numFmt numFmtId="168" formatCode="#,##0.000"/>
    <numFmt numFmtId="169" formatCode="0.0"/>
  </numFmts>
  <fonts count="5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b/>
      <sz val="11"/>
      <color rgb="FF000000"/>
      <name val="Calibri"/>
      <family val="2"/>
    </font>
    <font>
      <sz val="11"/>
      <color rgb="FF000000"/>
      <name val="Calibri"/>
      <family val="2"/>
    </font>
    <font>
      <b/>
      <sz val="11"/>
      <color rgb="FF000000"/>
      <name val="Calibri"/>
      <family val="2"/>
    </font>
    <font>
      <sz val="10"/>
      <name val="MS Sans Serif"/>
      <family val="2"/>
    </font>
    <font>
      <sz val="11"/>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i/>
      <sz val="11"/>
      <color theme="1"/>
      <name val="Calibri"/>
      <family val="2"/>
      <scheme val="minor"/>
    </font>
    <font>
      <b/>
      <sz val="12"/>
      <color theme="1"/>
      <name val="Calibri"/>
      <family val="2"/>
      <scheme val="minor"/>
    </font>
    <font>
      <sz val="10"/>
      <name val="Arial"/>
      <family val="2"/>
    </font>
    <font>
      <b/>
      <u/>
      <sz val="12"/>
      <name val="Arial"/>
      <family val="2"/>
    </font>
    <font>
      <sz val="11"/>
      <name val="Arial"/>
      <family val="2"/>
    </font>
    <font>
      <b/>
      <sz val="10"/>
      <name val="Arial"/>
      <family val="2"/>
    </font>
    <font>
      <sz val="10"/>
      <name val="Calibri"/>
      <family val="2"/>
      <scheme val="minor"/>
    </font>
    <font>
      <i/>
      <sz val="11"/>
      <color rgb="FF000000"/>
      <name val="Calibri"/>
      <family val="2"/>
    </font>
    <font>
      <i/>
      <sz val="10"/>
      <name val="Arial"/>
      <family val="2"/>
    </font>
    <font>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u/>
      <sz val="10"/>
      <color theme="1"/>
      <name val="Arial"/>
      <family val="2"/>
    </font>
    <font>
      <i/>
      <u/>
      <sz val="10"/>
      <color theme="1"/>
      <name val="Arial"/>
      <family val="2"/>
    </font>
    <font>
      <u/>
      <sz val="10"/>
      <color theme="1"/>
      <name val="Arial"/>
      <family val="2"/>
    </font>
    <font>
      <u/>
      <sz val="10"/>
      <name val="Arial"/>
      <family val="2"/>
    </font>
    <font>
      <sz val="11"/>
      <color theme="1"/>
      <name val="Arial"/>
      <family val="2"/>
    </font>
    <font>
      <b/>
      <sz val="12"/>
      <color theme="1"/>
      <name val="Arial"/>
      <family val="2"/>
    </font>
    <font>
      <sz val="11"/>
      <color rgb="FF000000"/>
      <name val="Calibri"/>
      <family val="2"/>
      <scheme val="minor"/>
    </font>
    <font>
      <b/>
      <sz val="14"/>
      <color theme="1"/>
      <name val="Arial"/>
      <family val="2"/>
    </font>
    <font>
      <sz val="14"/>
      <color theme="1"/>
      <name val="Arial"/>
      <family val="2"/>
    </font>
    <font>
      <b/>
      <sz val="11"/>
      <color theme="1"/>
      <name val="Arial"/>
      <family val="2"/>
    </font>
    <font>
      <b/>
      <u/>
      <sz val="14"/>
      <name val="Arial"/>
      <family val="2"/>
    </font>
    <font>
      <sz val="14"/>
      <name val="Arial"/>
      <family val="2"/>
    </font>
    <font>
      <i/>
      <sz val="10"/>
      <color theme="1"/>
      <name val="Arial"/>
      <family val="2"/>
    </font>
    <font>
      <sz val="18"/>
      <color theme="1"/>
      <name val="Arial"/>
      <family val="2"/>
    </font>
    <font>
      <b/>
      <sz val="8"/>
      <color indexed="81"/>
      <name val="Tahoma"/>
      <charset val="1"/>
    </font>
    <font>
      <b/>
      <sz val="16"/>
      <color theme="1"/>
      <name val="Calibri"/>
      <family val="2"/>
      <scheme val="minor"/>
    </font>
  </fonts>
  <fills count="7">
    <fill>
      <patternFill patternType="none"/>
    </fill>
    <fill>
      <patternFill patternType="gray125"/>
    </fill>
    <fill>
      <patternFill patternType="solid">
        <fgColor rgb="FFC0C0C0"/>
        <bgColor rgb="FFC0C0C0"/>
      </patternFill>
    </fill>
    <fill>
      <patternFill patternType="solid">
        <fgColor theme="0" tint="-0.34998626667073579"/>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s>
  <borders count="37">
    <border>
      <left/>
      <right/>
      <top/>
      <bottom/>
      <diagonal/>
    </border>
    <border>
      <left style="thin">
        <color rgb="FFD0D7E5"/>
      </left>
      <right style="thin">
        <color rgb="FFD0D7E5"/>
      </right>
      <top style="thin">
        <color rgb="FFD0D7E5"/>
      </top>
      <bottom style="thin">
        <color rgb="FFD0D7E5"/>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medium">
        <color indexed="64"/>
      </top>
      <bottom/>
      <diagonal/>
    </border>
    <border>
      <left style="thin">
        <color auto="1"/>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auto="1"/>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s>
  <cellStyleXfs count="3">
    <xf numFmtId="0" fontId="0" fillId="0" borderId="0"/>
    <xf numFmtId="0" fontId="15" fillId="0" borderId="0"/>
    <xf numFmtId="44" fontId="30" fillId="0" borderId="0" applyFont="0" applyFill="0" applyBorder="0" applyAlignment="0" applyProtection="0"/>
  </cellStyleXfs>
  <cellXfs count="590">
    <xf numFmtId="0" fontId="0" fillId="0" borderId="0" xfId="0"/>
    <xf numFmtId="164" fontId="0" fillId="0" borderId="0" xfId="0" applyNumberFormat="1"/>
    <xf numFmtId="0" fontId="12" fillId="2" borderId="0" xfId="0" applyFont="1" applyFill="1" applyBorder="1" applyAlignment="1" applyProtection="1">
      <alignment horizontal="center" vertical="center"/>
    </xf>
    <xf numFmtId="0" fontId="11" fillId="0" borderId="0" xfId="0" applyFont="1"/>
    <xf numFmtId="0" fontId="13" fillId="0" borderId="0" xfId="0" applyFont="1" applyFill="1" applyBorder="1" applyAlignment="1" applyProtection="1">
      <alignment vertical="center" wrapText="1"/>
    </xf>
    <xf numFmtId="0" fontId="13" fillId="0" borderId="1" xfId="0" applyFont="1" applyFill="1" applyBorder="1" applyAlignment="1" applyProtection="1">
      <alignment vertical="center"/>
    </xf>
    <xf numFmtId="0" fontId="17" fillId="0" borderId="0" xfId="0" applyFont="1"/>
    <xf numFmtId="0" fontId="18" fillId="0" borderId="0" xfId="0" applyFont="1"/>
    <xf numFmtId="0" fontId="19" fillId="2" borderId="0" xfId="0" applyFont="1" applyFill="1" applyBorder="1" applyAlignment="1" applyProtection="1">
      <alignment horizontal="left" vertical="center"/>
    </xf>
    <xf numFmtId="164" fontId="17" fillId="0" borderId="0" xfId="0" applyNumberFormat="1" applyFont="1" applyBorder="1"/>
    <xf numFmtId="164" fontId="17" fillId="0" borderId="0" xfId="0" applyNumberFormat="1" applyFont="1"/>
    <xf numFmtId="164" fontId="17" fillId="0" borderId="0" xfId="0" applyNumberFormat="1" applyFont="1" applyFill="1"/>
    <xf numFmtId="0" fontId="13" fillId="0" borderId="1" xfId="0" applyFont="1" applyFill="1" applyBorder="1" applyAlignment="1" applyProtection="1">
      <alignment vertical="center" wrapText="1"/>
    </xf>
    <xf numFmtId="0" fontId="14" fillId="2" borderId="0" xfId="0" applyFont="1" applyFill="1" applyBorder="1" applyAlignment="1" applyProtection="1">
      <alignment horizontal="left" vertical="center"/>
    </xf>
    <xf numFmtId="0" fontId="21" fillId="0" borderId="0" xfId="0" applyFont="1"/>
    <xf numFmtId="0" fontId="22" fillId="0" borderId="0" xfId="0" applyFont="1"/>
    <xf numFmtId="164" fontId="20" fillId="0" borderId="0" xfId="0" applyNumberFormat="1" applyFont="1" applyFill="1" applyBorder="1" applyAlignment="1" applyProtection="1">
      <alignment horizontal="right" vertical="center" wrapText="1"/>
    </xf>
    <xf numFmtId="0" fontId="23" fillId="0" borderId="0" xfId="0" applyFont="1"/>
    <xf numFmtId="0" fontId="0" fillId="0" borderId="0" xfId="0" applyBorder="1"/>
    <xf numFmtId="0" fontId="24" fillId="0" borderId="0" xfId="0" applyFont="1"/>
    <xf numFmtId="0" fontId="25" fillId="0" borderId="0" xfId="0" applyFont="1"/>
    <xf numFmtId="0" fontId="26" fillId="0" borderId="0" xfId="0" applyFont="1"/>
    <xf numFmtId="0" fontId="25" fillId="0" borderId="0" xfId="0" applyFont="1" applyBorder="1"/>
    <xf numFmtId="0" fontId="16" fillId="0" borderId="0" xfId="0" applyFont="1"/>
    <xf numFmtId="0" fontId="26" fillId="0" borderId="2" xfId="0" applyFont="1" applyBorder="1"/>
    <xf numFmtId="0" fontId="26" fillId="0" borderId="2" xfId="0" applyFont="1" applyBorder="1" applyAlignment="1">
      <alignment horizontal="right" wrapText="1"/>
    </xf>
    <xf numFmtId="0" fontId="23" fillId="0" borderId="0" xfId="0" applyFont="1" applyBorder="1" applyAlignment="1">
      <alignment horizontal="left"/>
    </xf>
    <xf numFmtId="0" fontId="23" fillId="0" borderId="0" xfId="0" quotePrefix="1" applyFont="1" applyBorder="1" applyAlignment="1">
      <alignment horizontal="left"/>
    </xf>
    <xf numFmtId="0" fontId="23" fillId="0" borderId="0" xfId="0" applyFont="1" applyBorder="1" applyAlignment="1">
      <alignment horizontal="left" vertical="top" wrapText="1"/>
    </xf>
    <xf numFmtId="0" fontId="25" fillId="0" borderId="0" xfId="0" applyFont="1" applyBorder="1" applyAlignment="1">
      <alignment horizontal="left"/>
    </xf>
    <xf numFmtId="0" fontId="25" fillId="0" borderId="0" xfId="0" applyFont="1" applyBorder="1" applyAlignment="1"/>
    <xf numFmtId="0" fontId="23" fillId="0" borderId="2" xfId="0" applyFont="1" applyBorder="1" applyAlignment="1">
      <alignment horizontal="left" vertical="top" wrapText="1"/>
    </xf>
    <xf numFmtId="0" fontId="23" fillId="0" borderId="2" xfId="0" quotePrefix="1" applyFont="1" applyBorder="1" applyAlignment="1">
      <alignment horizontal="left"/>
    </xf>
    <xf numFmtId="0" fontId="23" fillId="0" borderId="0" xfId="0" applyFont="1" applyFill="1" applyAlignment="1">
      <alignment horizontal="left"/>
    </xf>
    <xf numFmtId="0" fontId="23" fillId="0" borderId="0" xfId="0" applyFont="1" applyAlignment="1">
      <alignment horizontal="left" vertical="top" wrapText="1"/>
    </xf>
    <xf numFmtId="0" fontId="23" fillId="0" borderId="0" xfId="0" applyFont="1" applyAlignment="1">
      <alignment horizontal="right"/>
    </xf>
    <xf numFmtId="0" fontId="23" fillId="0" borderId="0" xfId="0" applyFont="1" applyFill="1" applyAlignment="1">
      <alignment horizontal="left" vertical="top" wrapText="1"/>
    </xf>
    <xf numFmtId="0" fontId="26" fillId="0" borderId="7" xfId="0" applyFont="1" applyBorder="1"/>
    <xf numFmtId="0" fontId="23" fillId="0" borderId="2" xfId="0" applyFont="1" applyBorder="1" applyAlignment="1">
      <alignment horizontal="left"/>
    </xf>
    <xf numFmtId="0" fontId="23" fillId="0" borderId="2" xfId="0" applyFont="1" applyFill="1" applyBorder="1" applyAlignment="1">
      <alignment horizontal="left"/>
    </xf>
    <xf numFmtId="166" fontId="23" fillId="0" borderId="2" xfId="0" applyNumberFormat="1" applyFont="1" applyBorder="1" applyAlignment="1">
      <alignment horizontal="right"/>
    </xf>
    <xf numFmtId="3" fontId="23" fillId="0" borderId="2" xfId="0" applyNumberFormat="1" applyFont="1" applyBorder="1" applyAlignment="1">
      <alignment horizontal="right"/>
    </xf>
    <xf numFmtId="0" fontId="23" fillId="0" borderId="7" xfId="0" applyFont="1" applyBorder="1" applyAlignment="1">
      <alignment horizontal="left" vertical="top" wrapText="1"/>
    </xf>
    <xf numFmtId="0" fontId="23" fillId="0" borderId="0" xfId="0" applyFont="1" applyAlignment="1">
      <alignment horizontal="left"/>
    </xf>
    <xf numFmtId="166" fontId="23" fillId="0" borderId="0" xfId="0" applyNumberFormat="1" applyFont="1" applyBorder="1" applyAlignment="1">
      <alignment horizontal="right"/>
    </xf>
    <xf numFmtId="3" fontId="23" fillId="0" borderId="0" xfId="0" applyNumberFormat="1" applyFont="1" applyBorder="1" applyAlignment="1">
      <alignment horizontal="right"/>
    </xf>
    <xf numFmtId="0" fontId="23" fillId="0" borderId="0" xfId="0" applyFont="1" applyBorder="1" applyAlignment="1">
      <alignment horizontal="right"/>
    </xf>
    <xf numFmtId="0" fontId="23" fillId="0" borderId="0" xfId="0" applyFont="1" applyFill="1" applyBorder="1" applyAlignment="1">
      <alignment horizontal="left"/>
    </xf>
    <xf numFmtId="0" fontId="23" fillId="0" borderId="0" xfId="0" applyFont="1" applyBorder="1" applyAlignment="1">
      <alignment horizontal="left" vertical="top"/>
    </xf>
    <xf numFmtId="0" fontId="23" fillId="0" borderId="0" xfId="0" applyFont="1" applyFill="1" applyBorder="1" applyAlignment="1"/>
    <xf numFmtId="0" fontId="23" fillId="0" borderId="2" xfId="0" applyFont="1" applyFill="1" applyBorder="1" applyAlignment="1"/>
    <xf numFmtId="0" fontId="23" fillId="0" borderId="2" xfId="0" applyFont="1" applyBorder="1" applyAlignment="1">
      <alignment horizontal="right"/>
    </xf>
    <xf numFmtId="0" fontId="23" fillId="0" borderId="0" xfId="0" applyFont="1" applyFill="1" applyBorder="1" applyAlignment="1">
      <alignment horizontal="left" vertical="top" wrapText="1"/>
    </xf>
    <xf numFmtId="0" fontId="23" fillId="0" borderId="2" xfId="0" applyFont="1" applyFill="1" applyBorder="1" applyAlignment="1">
      <alignment horizontal="left" vertical="top" wrapText="1"/>
    </xf>
    <xf numFmtId="0" fontId="23" fillId="0" borderId="2" xfId="0" applyFont="1" applyBorder="1" applyAlignment="1">
      <alignment horizontal="left" vertical="top"/>
    </xf>
    <xf numFmtId="0" fontId="23" fillId="0" borderId="2" xfId="0" applyFont="1" applyBorder="1" applyAlignment="1"/>
    <xf numFmtId="165" fontId="23" fillId="0" borderId="0" xfId="0" applyNumberFormat="1" applyFont="1" applyBorder="1" applyAlignment="1">
      <alignment horizontal="right"/>
    </xf>
    <xf numFmtId="0" fontId="23" fillId="0" borderId="0" xfId="0" applyFont="1" applyBorder="1" applyAlignment="1"/>
    <xf numFmtId="0" fontId="23" fillId="0" borderId="7" xfId="0" applyFont="1" applyBorder="1" applyAlignment="1"/>
    <xf numFmtId="0" fontId="23" fillId="0" borderId="7" xfId="0" applyFont="1" applyBorder="1" applyAlignment="1">
      <alignment horizontal="right"/>
    </xf>
    <xf numFmtId="0" fontId="23" fillId="0" borderId="7" xfId="0" applyFont="1" applyFill="1" applyBorder="1" applyAlignment="1">
      <alignment horizontal="left"/>
    </xf>
    <xf numFmtId="166" fontId="23" fillId="0" borderId="7" xfId="0" applyNumberFormat="1" applyFont="1" applyBorder="1" applyAlignment="1">
      <alignment horizontal="right"/>
    </xf>
    <xf numFmtId="3" fontId="23" fillId="0" borderId="7" xfId="0" applyNumberFormat="1" applyFont="1" applyBorder="1" applyAlignment="1">
      <alignment horizontal="right"/>
    </xf>
    <xf numFmtId="0" fontId="23" fillId="0" borderId="2" xfId="0" applyFont="1" applyFill="1" applyBorder="1" applyAlignment="1">
      <alignment horizontal="left" vertical="top"/>
    </xf>
    <xf numFmtId="0" fontId="27" fillId="0" borderId="2" xfId="0" applyFont="1" applyBorder="1"/>
    <xf numFmtId="0" fontId="27" fillId="0" borderId="0" xfId="0" applyFont="1"/>
    <xf numFmtId="0" fontId="23" fillId="0" borderId="2" xfId="0" applyFont="1" applyBorder="1"/>
    <xf numFmtId="0" fontId="17" fillId="0" borderId="8" xfId="0" applyFont="1" applyBorder="1"/>
    <xf numFmtId="164" fontId="17" fillId="0" borderId="8" xfId="0" applyNumberFormat="1" applyFont="1" applyBorder="1"/>
    <xf numFmtId="164" fontId="17" fillId="0" borderId="9" xfId="0" applyNumberFormat="1" applyFont="1" applyBorder="1"/>
    <xf numFmtId="0" fontId="17" fillId="0" borderId="9" xfId="0" applyFont="1" applyBorder="1"/>
    <xf numFmtId="0" fontId="0" fillId="0" borderId="0" xfId="0" applyBorder="1" applyAlignment="1">
      <alignment horizontal="center"/>
    </xf>
    <xf numFmtId="0" fontId="23" fillId="0" borderId="0" xfId="0" applyFont="1" applyFill="1" applyBorder="1" applyAlignment="1" applyProtection="1">
      <alignment vertical="center" wrapText="1"/>
    </xf>
    <xf numFmtId="0" fontId="28" fillId="0" borderId="0" xfId="0" applyFont="1" applyFill="1" applyBorder="1" applyAlignment="1" applyProtection="1">
      <alignment vertical="center"/>
    </xf>
    <xf numFmtId="0" fontId="29" fillId="0" borderId="0" xfId="0" applyFont="1"/>
    <xf numFmtId="0" fontId="31" fillId="0" borderId="0" xfId="0" applyFont="1" applyBorder="1"/>
    <xf numFmtId="0" fontId="33" fillId="0" borderId="0" xfId="0" applyFont="1"/>
    <xf numFmtId="164" fontId="17" fillId="0" borderId="0" xfId="0" applyNumberFormat="1" applyFont="1" applyFill="1" applyBorder="1"/>
    <xf numFmtId="164" fontId="17" fillId="0" borderId="9" xfId="0" applyNumberFormat="1" applyFont="1" applyFill="1" applyBorder="1"/>
    <xf numFmtId="0" fontId="17" fillId="0" borderId="0" xfId="0" applyFont="1" applyFill="1"/>
    <xf numFmtId="0" fontId="0" fillId="0" borderId="0" xfId="0" applyFill="1"/>
    <xf numFmtId="0" fontId="17" fillId="0" borderId="17" xfId="0" applyFont="1" applyFill="1" applyBorder="1" applyAlignment="1"/>
    <xf numFmtId="164" fontId="17" fillId="0" borderId="8" xfId="0" applyNumberFormat="1" applyFont="1" applyFill="1" applyBorder="1"/>
    <xf numFmtId="0" fontId="0" fillId="4" borderId="0" xfId="0" applyFill="1"/>
    <xf numFmtId="0" fontId="32" fillId="0" borderId="0" xfId="0" applyFont="1"/>
    <xf numFmtId="164" fontId="33" fillId="0" borderId="0" xfId="0" applyNumberFormat="1" applyFont="1"/>
    <xf numFmtId="0" fontId="17" fillId="0" borderId="0" xfId="0" applyFont="1" applyBorder="1"/>
    <xf numFmtId="0" fontId="18" fillId="0" borderId="0" xfId="0" applyFont="1" applyFill="1" applyBorder="1" applyAlignment="1">
      <alignment horizontal="center"/>
    </xf>
    <xf numFmtId="164" fontId="17" fillId="0" borderId="17" xfId="0" applyNumberFormat="1" applyFont="1" applyBorder="1"/>
    <xf numFmtId="164" fontId="17" fillId="0" borderId="3" xfId="0" applyNumberFormat="1" applyFont="1" applyBorder="1"/>
    <xf numFmtId="164" fontId="17" fillId="0" borderId="13" xfId="0" applyNumberFormat="1" applyFont="1" applyBorder="1"/>
    <xf numFmtId="164" fontId="17" fillId="0" borderId="0" xfId="0" quotePrefix="1" applyNumberFormat="1" applyFont="1" applyBorder="1" applyAlignment="1">
      <alignment horizontal="right"/>
    </xf>
    <xf numFmtId="0" fontId="18" fillId="0" borderId="0" xfId="0" applyFont="1" applyFill="1" applyBorder="1"/>
    <xf numFmtId="164" fontId="17" fillId="0" borderId="0" xfId="0" quotePrefix="1" applyNumberFormat="1" applyFont="1" applyFill="1" applyBorder="1" applyAlignment="1">
      <alignment horizontal="right"/>
    </xf>
    <xf numFmtId="1" fontId="17" fillId="0" borderId="0" xfId="0" applyNumberFormat="1" applyFont="1" applyFill="1" applyBorder="1"/>
    <xf numFmtId="164" fontId="17" fillId="0" borderId="17" xfId="0" applyNumberFormat="1" applyFont="1" applyFill="1" applyBorder="1"/>
    <xf numFmtId="164" fontId="17" fillId="0" borderId="0" xfId="0" quotePrefix="1" applyNumberFormat="1" applyFont="1" applyFill="1" applyBorder="1"/>
    <xf numFmtId="0" fontId="26" fillId="0" borderId="0" xfId="0" applyFont="1" applyBorder="1"/>
    <xf numFmtId="0" fontId="27" fillId="0" borderId="0" xfId="0" applyFont="1" applyBorder="1"/>
    <xf numFmtId="0" fontId="23" fillId="0" borderId="0" xfId="0" applyFont="1" applyBorder="1"/>
    <xf numFmtId="1" fontId="23" fillId="0" borderId="0" xfId="0" applyNumberFormat="1" applyFont="1" applyBorder="1" applyAlignment="1">
      <alignment horizontal="right"/>
    </xf>
    <xf numFmtId="1" fontId="23" fillId="0" borderId="2" xfId="0" applyNumberFormat="1" applyFont="1" applyBorder="1" applyAlignment="1">
      <alignment horizontal="right"/>
    </xf>
    <xf numFmtId="0" fontId="0" fillId="0" borderId="0" xfId="0" applyFill="1" applyBorder="1"/>
    <xf numFmtId="164" fontId="17" fillId="0" borderId="5" xfId="0" applyNumberFormat="1" applyFont="1" applyBorder="1"/>
    <xf numFmtId="0" fontId="18" fillId="0" borderId="4" xfId="0" applyFont="1" applyBorder="1"/>
    <xf numFmtId="164" fontId="17" fillId="0" borderId="2" xfId="0" applyNumberFormat="1" applyFont="1" applyBorder="1"/>
    <xf numFmtId="0" fontId="18" fillId="0" borderId="0" xfId="0" applyFont="1" applyBorder="1"/>
    <xf numFmtId="164" fontId="18" fillId="0" borderId="0" xfId="0" applyNumberFormat="1" applyFont="1" applyBorder="1"/>
    <xf numFmtId="0" fontId="17" fillId="0" borderId="0" xfId="0" applyFont="1" applyFill="1" applyBorder="1"/>
    <xf numFmtId="0" fontId="21" fillId="0" borderId="0" xfId="0" applyFont="1" applyFill="1"/>
    <xf numFmtId="164" fontId="37" fillId="0" borderId="0" xfId="0" applyNumberFormat="1" applyFont="1" applyFill="1" applyBorder="1" applyAlignment="1" applyProtection="1">
      <alignment horizontal="right" vertical="center" wrapText="1"/>
    </xf>
    <xf numFmtId="164" fontId="37" fillId="0" borderId="0" xfId="0" applyNumberFormat="1" applyFont="1"/>
    <xf numFmtId="164" fontId="37" fillId="0" borderId="0" xfId="0" applyNumberFormat="1" applyFont="1" applyFill="1" applyBorder="1"/>
    <xf numFmtId="1" fontId="17" fillId="0" borderId="0" xfId="0" applyNumberFormat="1" applyFont="1" applyBorder="1"/>
    <xf numFmtId="0" fontId="18" fillId="0" borderId="0" xfId="0" applyFont="1" applyBorder="1" applyAlignment="1">
      <alignment horizontal="right"/>
    </xf>
    <xf numFmtId="164" fontId="0" fillId="0" borderId="0" xfId="0" applyNumberFormat="1" applyBorder="1"/>
    <xf numFmtId="164" fontId="18" fillId="3" borderId="6" xfId="0" applyNumberFormat="1" applyFont="1" applyFill="1" applyBorder="1"/>
    <xf numFmtId="0" fontId="33" fillId="0" borderId="0" xfId="0" applyFont="1" applyBorder="1"/>
    <xf numFmtId="168" fontId="17" fillId="0" borderId="0" xfId="0" applyNumberFormat="1" applyFont="1" applyFill="1" applyBorder="1"/>
    <xf numFmtId="168" fontId="17" fillId="0" borderId="8" xfId="0" applyNumberFormat="1" applyFont="1" applyFill="1" applyBorder="1"/>
    <xf numFmtId="0" fontId="39" fillId="0" borderId="0" xfId="0" applyFont="1"/>
    <xf numFmtId="0" fontId="34" fillId="0" borderId="0" xfId="0" applyFont="1" applyBorder="1"/>
    <xf numFmtId="0" fontId="17" fillId="0" borderId="0" xfId="0" applyFont="1" applyBorder="1" applyAlignment="1"/>
    <xf numFmtId="0" fontId="17" fillId="0" borderId="0" xfId="0" applyFont="1" applyFill="1" applyBorder="1" applyAlignment="1"/>
    <xf numFmtId="0" fontId="32" fillId="0" borderId="0" xfId="0" applyFont="1" applyBorder="1"/>
    <xf numFmtId="164" fontId="18" fillId="0" borderId="0" xfId="0" quotePrefix="1" applyNumberFormat="1" applyFont="1" applyBorder="1" applyAlignment="1">
      <alignment horizontal="right"/>
    </xf>
    <xf numFmtId="164" fontId="18" fillId="0" borderId="9" xfId="0" quotePrefix="1" applyNumberFormat="1" applyFont="1" applyBorder="1" applyAlignment="1">
      <alignment horizontal="right"/>
    </xf>
    <xf numFmtId="164" fontId="18" fillId="0" borderId="8" xfId="0" quotePrefix="1" applyNumberFormat="1" applyFont="1" applyBorder="1" applyAlignment="1">
      <alignment horizontal="right"/>
    </xf>
    <xf numFmtId="164" fontId="36" fillId="0" borderId="0" xfId="0" applyNumberFormat="1" applyFont="1" applyFill="1" applyBorder="1"/>
    <xf numFmtId="164" fontId="10" fillId="0" borderId="0" xfId="0" applyNumberFormat="1" applyFont="1" applyBorder="1"/>
    <xf numFmtId="0" fontId="10" fillId="0" borderId="0" xfId="0" applyFont="1" applyBorder="1"/>
    <xf numFmtId="164" fontId="10" fillId="0" borderId="0" xfId="0" applyNumberFormat="1" applyFont="1" applyFill="1" applyBorder="1"/>
    <xf numFmtId="164" fontId="0" fillId="0" borderId="0" xfId="0" applyNumberFormat="1" applyFill="1"/>
    <xf numFmtId="164" fontId="9" fillId="0" borderId="8" xfId="0" applyNumberFormat="1" applyFont="1" applyFill="1" applyBorder="1"/>
    <xf numFmtId="164" fontId="8" fillId="0" borderId="8" xfId="0" applyNumberFormat="1" applyFont="1" applyBorder="1" applyAlignment="1">
      <alignment horizontal="right"/>
    </xf>
    <xf numFmtId="164" fontId="23" fillId="0" borderId="0" xfId="0" applyNumberFormat="1" applyFont="1" applyFill="1" applyBorder="1"/>
    <xf numFmtId="0" fontId="7" fillId="0" borderId="0" xfId="0" applyFont="1" applyBorder="1"/>
    <xf numFmtId="0" fontId="7" fillId="0" borderId="0" xfId="0" applyFont="1"/>
    <xf numFmtId="164" fontId="8" fillId="0" borderId="17" xfId="0" applyNumberFormat="1" applyFont="1" applyBorder="1" applyAlignment="1">
      <alignment horizontal="right"/>
    </xf>
    <xf numFmtId="164" fontId="8" fillId="0" borderId="0" xfId="0" applyNumberFormat="1" applyFont="1" applyBorder="1" applyAlignment="1">
      <alignment horizontal="right"/>
    </xf>
    <xf numFmtId="164" fontId="8" fillId="0" borderId="9" xfId="0" applyNumberFormat="1" applyFont="1" applyBorder="1" applyAlignment="1">
      <alignment horizontal="right"/>
    </xf>
    <xf numFmtId="0" fontId="11" fillId="0" borderId="0" xfId="0" applyFont="1" applyBorder="1" applyAlignment="1">
      <alignment horizontal="right"/>
    </xf>
    <xf numFmtId="164" fontId="18" fillId="0" borderId="2" xfId="0" quotePrefix="1" applyNumberFormat="1" applyFont="1" applyBorder="1" applyAlignment="1">
      <alignment horizontal="right"/>
    </xf>
    <xf numFmtId="164" fontId="18" fillId="0" borderId="27" xfId="0" quotePrefix="1" applyNumberFormat="1" applyFont="1" applyBorder="1" applyAlignment="1">
      <alignment horizontal="right"/>
    </xf>
    <xf numFmtId="164" fontId="18" fillId="0" borderId="11" xfId="0" quotePrefix="1" applyNumberFormat="1" applyFont="1" applyBorder="1" applyAlignment="1">
      <alignment horizontal="right"/>
    </xf>
    <xf numFmtId="0" fontId="20" fillId="0" borderId="0" xfId="0" applyFont="1"/>
    <xf numFmtId="0" fontId="23" fillId="0" borderId="17" xfId="0" applyFont="1" applyFill="1" applyBorder="1" applyAlignment="1"/>
    <xf numFmtId="164" fontId="6" fillId="0" borderId="0" xfId="0" applyNumberFormat="1" applyFont="1" applyFill="1" applyBorder="1"/>
    <xf numFmtId="0" fontId="41" fillId="0" borderId="0" xfId="0" applyFont="1"/>
    <xf numFmtId="0" fontId="42" fillId="0" borderId="0" xfId="0" applyFont="1"/>
    <xf numFmtId="0" fontId="19" fillId="5" borderId="0" xfId="0" applyFont="1" applyFill="1" applyBorder="1" applyAlignment="1" applyProtection="1">
      <alignment horizontal="right" wrapText="1"/>
    </xf>
    <xf numFmtId="1" fontId="6" fillId="0" borderId="0" xfId="0" applyNumberFormat="1" applyFont="1" applyBorder="1"/>
    <xf numFmtId="0" fontId="38" fillId="0" borderId="0" xfId="0" applyFont="1"/>
    <xf numFmtId="0" fontId="6" fillId="0" borderId="17" xfId="0" applyFont="1" applyFill="1" applyBorder="1" applyAlignment="1"/>
    <xf numFmtId="0" fontId="6" fillId="0" borderId="0" xfId="0" applyFont="1"/>
    <xf numFmtId="0" fontId="6" fillId="5" borderId="0" xfId="0" applyFont="1" applyFill="1" applyBorder="1" applyAlignment="1">
      <alignment horizontal="center"/>
    </xf>
    <xf numFmtId="0" fontId="6" fillId="5" borderId="0" xfId="0" applyFont="1" applyFill="1"/>
    <xf numFmtId="0" fontId="6" fillId="5" borderId="0" xfId="0" applyFont="1" applyFill="1" applyBorder="1" applyAlignment="1">
      <alignment horizontal="right" wrapText="1"/>
    </xf>
    <xf numFmtId="0" fontId="6" fillId="0" borderId="0" xfId="0" applyFont="1" applyBorder="1"/>
    <xf numFmtId="0" fontId="26" fillId="3" borderId="7" xfId="0" applyFont="1" applyFill="1" applyBorder="1" applyAlignment="1">
      <alignment horizontal="left"/>
    </xf>
    <xf numFmtId="0" fontId="44" fillId="0" borderId="0" xfId="0" applyFont="1"/>
    <xf numFmtId="0" fontId="45" fillId="0" borderId="0" xfId="0" applyFont="1"/>
    <xf numFmtId="0" fontId="17" fillId="5" borderId="0" xfId="0" applyFont="1" applyFill="1"/>
    <xf numFmtId="164" fontId="0" fillId="0" borderId="9" xfId="0" applyNumberFormat="1" applyBorder="1"/>
    <xf numFmtId="0" fontId="0" fillId="0" borderId="9" xfId="0" applyBorder="1"/>
    <xf numFmtId="164" fontId="10" fillId="0" borderId="9" xfId="0" applyNumberFormat="1" applyFont="1" applyBorder="1"/>
    <xf numFmtId="0" fontId="33" fillId="0" borderId="9" xfId="0" applyFont="1" applyBorder="1"/>
    <xf numFmtId="164" fontId="0" fillId="0" borderId="8" xfId="0" applyNumberFormat="1" applyBorder="1"/>
    <xf numFmtId="0" fontId="0" fillId="0" borderId="8" xfId="0" applyBorder="1"/>
    <xf numFmtId="164" fontId="10" fillId="0" borderId="8" xfId="0" applyNumberFormat="1" applyFont="1" applyBorder="1"/>
    <xf numFmtId="0" fontId="33" fillId="0" borderId="8" xfId="0" applyFont="1" applyBorder="1"/>
    <xf numFmtId="0" fontId="10" fillId="0" borderId="8" xfId="0" applyFont="1" applyBorder="1"/>
    <xf numFmtId="0" fontId="10" fillId="0" borderId="9" xfId="0" applyFont="1" applyBorder="1"/>
    <xf numFmtId="164" fontId="17" fillId="0" borderId="8" xfId="2" applyNumberFormat="1" applyFont="1" applyFill="1" applyBorder="1"/>
    <xf numFmtId="0" fontId="0" fillId="0" borderId="8" xfId="0" applyFill="1" applyBorder="1"/>
    <xf numFmtId="0" fontId="0" fillId="0" borderId="9" xfId="0" applyFill="1" applyBorder="1"/>
    <xf numFmtId="164" fontId="17" fillId="0" borderId="9" xfId="0" quotePrefix="1" applyNumberFormat="1" applyFont="1" applyFill="1" applyBorder="1" applyAlignment="1">
      <alignment horizontal="right"/>
    </xf>
    <xf numFmtId="164" fontId="17" fillId="0" borderId="9" xfId="0" quotePrefix="1" applyNumberFormat="1" applyFont="1" applyBorder="1" applyAlignment="1">
      <alignment horizontal="right"/>
    </xf>
    <xf numFmtId="1" fontId="17" fillId="0" borderId="8" xfId="0" applyNumberFormat="1" applyFont="1" applyFill="1" applyBorder="1"/>
    <xf numFmtId="164" fontId="17" fillId="0" borderId="8" xfId="0" quotePrefix="1" applyNumberFormat="1" applyFont="1" applyBorder="1" applyAlignment="1">
      <alignment horizontal="right"/>
    </xf>
    <xf numFmtId="1" fontId="17" fillId="0" borderId="9" xfId="0" applyNumberFormat="1" applyFont="1" applyFill="1" applyBorder="1"/>
    <xf numFmtId="164" fontId="17" fillId="0" borderId="8" xfId="0" applyNumberFormat="1" applyFont="1" applyBorder="1" applyAlignment="1">
      <alignment horizontal="right"/>
    </xf>
    <xf numFmtId="0" fontId="42" fillId="0" borderId="0" xfId="0" applyFont="1" applyBorder="1"/>
    <xf numFmtId="164" fontId="23" fillId="0" borderId="9" xfId="0" applyNumberFormat="1" applyFont="1" applyFill="1" applyBorder="1"/>
    <xf numFmtId="164" fontId="23" fillId="0" borderId="8" xfId="0" applyNumberFormat="1" applyFont="1" applyFill="1" applyBorder="1"/>
    <xf numFmtId="164" fontId="6" fillId="0" borderId="8" xfId="0" applyNumberFormat="1" applyFont="1" applyBorder="1"/>
    <xf numFmtId="164" fontId="6" fillId="0" borderId="0" xfId="0" applyNumberFormat="1" applyFont="1" applyBorder="1"/>
    <xf numFmtId="164" fontId="6" fillId="0" borderId="29" xfId="0" applyNumberFormat="1" applyFont="1" applyBorder="1"/>
    <xf numFmtId="0" fontId="6" fillId="0" borderId="0" xfId="0" applyFont="1" applyBorder="1" applyAlignment="1"/>
    <xf numFmtId="164" fontId="6" fillId="0" borderId="9" xfId="0" applyNumberFormat="1" applyFont="1" applyBorder="1"/>
    <xf numFmtId="164" fontId="6" fillId="0" borderId="8" xfId="0" applyNumberFormat="1" applyFont="1" applyFill="1" applyBorder="1"/>
    <xf numFmtId="164" fontId="6" fillId="0" borderId="17" xfId="0" applyNumberFormat="1" applyFont="1" applyBorder="1" applyAlignment="1">
      <alignment horizontal="right"/>
    </xf>
    <xf numFmtId="164" fontId="6"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9" xfId="0" applyNumberFormat="1" applyFont="1" applyFill="1" applyBorder="1"/>
    <xf numFmtId="164" fontId="6" fillId="0" borderId="17" xfId="0" applyNumberFormat="1" applyFont="1" applyBorder="1"/>
    <xf numFmtId="164" fontId="6" fillId="0" borderId="29" xfId="0" applyNumberFormat="1" applyFont="1" applyFill="1" applyBorder="1"/>
    <xf numFmtId="0" fontId="6" fillId="0" borderId="0" xfId="0" applyFont="1" applyFill="1" applyBorder="1" applyAlignment="1"/>
    <xf numFmtId="0" fontId="6" fillId="0" borderId="0" xfId="0" applyFont="1" applyFill="1"/>
    <xf numFmtId="164" fontId="6" fillId="0" borderId="17" xfId="0" applyNumberFormat="1" applyFont="1" applyFill="1" applyBorder="1"/>
    <xf numFmtId="164" fontId="6" fillId="0" borderId="27" xfId="0" applyNumberFormat="1" applyFont="1" applyFill="1" applyBorder="1"/>
    <xf numFmtId="164" fontId="6" fillId="0" borderId="11" xfId="0" applyNumberFormat="1" applyFont="1" applyFill="1" applyBorder="1"/>
    <xf numFmtId="164" fontId="6" fillId="0" borderId="2" xfId="0" applyNumberFormat="1" applyFont="1" applyFill="1" applyBorder="1"/>
    <xf numFmtId="164" fontId="6" fillId="0" borderId="11" xfId="0" applyNumberFormat="1" applyFont="1" applyFill="1" applyBorder="1" applyAlignment="1">
      <alignment horizontal="right"/>
    </xf>
    <xf numFmtId="164" fontId="6" fillId="0" borderId="11" xfId="0" applyNumberFormat="1" applyFont="1" applyBorder="1"/>
    <xf numFmtId="164" fontId="6" fillId="0" borderId="2" xfId="0" applyNumberFormat="1" applyFont="1" applyBorder="1"/>
    <xf numFmtId="164" fontId="36" fillId="0" borderId="8" xfId="0" applyNumberFormat="1" applyFont="1" applyFill="1" applyBorder="1"/>
    <xf numFmtId="164" fontId="6" fillId="0" borderId="0" xfId="0" applyNumberFormat="1" applyFont="1"/>
    <xf numFmtId="0" fontId="35" fillId="0" borderId="0" xfId="0" applyFont="1" applyBorder="1"/>
    <xf numFmtId="164" fontId="17" fillId="0" borderId="5" xfId="0" quotePrefix="1" applyNumberFormat="1" applyFont="1" applyBorder="1" applyAlignment="1">
      <alignment horizontal="right"/>
    </xf>
    <xf numFmtId="0" fontId="23" fillId="3" borderId="7" xfId="0" applyFont="1" applyFill="1" applyBorder="1" applyAlignment="1">
      <alignment horizontal="left"/>
    </xf>
    <xf numFmtId="164" fontId="37" fillId="0" borderId="0" xfId="0" applyNumberFormat="1" applyFont="1" applyFill="1"/>
    <xf numFmtId="164" fontId="8" fillId="0" borderId="0" xfId="0" applyNumberFormat="1" applyFont="1" applyFill="1" applyBorder="1" applyAlignment="1">
      <alignment horizontal="right"/>
    </xf>
    <xf numFmtId="0" fontId="17" fillId="0" borderId="9" xfId="0" applyFont="1" applyFill="1" applyBorder="1"/>
    <xf numFmtId="164" fontId="8" fillId="0" borderId="8" xfId="0" applyNumberFormat="1" applyFont="1" applyFill="1" applyBorder="1" applyAlignment="1">
      <alignment horizontal="right"/>
    </xf>
    <xf numFmtId="169" fontId="33" fillId="0" borderId="0" xfId="0" applyNumberFormat="1" applyFont="1"/>
    <xf numFmtId="2" fontId="6" fillId="0" borderId="8" xfId="0" applyNumberFormat="1" applyFont="1" applyBorder="1"/>
    <xf numFmtId="2" fontId="6" fillId="0" borderId="0" xfId="0" applyNumberFormat="1" applyFont="1" applyBorder="1"/>
    <xf numFmtId="2" fontId="18" fillId="0" borderId="0" xfId="0" applyNumberFormat="1" applyFont="1" applyBorder="1"/>
    <xf numFmtId="2" fontId="18" fillId="0" borderId="0" xfId="0" applyNumberFormat="1" applyFont="1" applyFill="1" applyBorder="1"/>
    <xf numFmtId="2" fontId="18" fillId="0" borderId="8" xfId="0" applyNumberFormat="1" applyFont="1" applyFill="1" applyBorder="1"/>
    <xf numFmtId="2" fontId="43" fillId="0" borderId="0" xfId="0" applyNumberFormat="1" applyFont="1" applyFill="1" applyBorder="1"/>
    <xf numFmtId="2" fontId="7" fillId="0" borderId="0" xfId="0" applyNumberFormat="1" applyFont="1" applyBorder="1"/>
    <xf numFmtId="2" fontId="26" fillId="0" borderId="0" xfId="0" applyNumberFormat="1" applyFont="1" applyBorder="1"/>
    <xf numFmtId="2" fontId="18" fillId="0" borderId="8" xfId="0" applyNumberFormat="1" applyFont="1" applyBorder="1"/>
    <xf numFmtId="2" fontId="5" fillId="0" borderId="0" xfId="0" applyNumberFormat="1" applyFont="1" applyBorder="1"/>
    <xf numFmtId="2" fontId="6" fillId="0" borderId="0" xfId="0" applyNumberFormat="1" applyFont="1" applyBorder="1" applyAlignment="1">
      <alignment horizontal="right"/>
    </xf>
    <xf numFmtId="2" fontId="6" fillId="0" borderId="8" xfId="0" applyNumberFormat="1" applyFont="1" applyBorder="1" applyAlignment="1">
      <alignment horizontal="right"/>
    </xf>
    <xf numFmtId="2" fontId="18" fillId="0" borderId="8" xfId="0" applyNumberFormat="1" applyFont="1" applyBorder="1" applyAlignment="1">
      <alignment horizontal="right" wrapText="1"/>
    </xf>
    <xf numFmtId="2" fontId="18" fillId="0" borderId="0" xfId="0" applyNumberFormat="1" applyFont="1" applyBorder="1" applyAlignment="1">
      <alignment horizontal="right" wrapText="1"/>
    </xf>
    <xf numFmtId="2" fontId="6" fillId="0" borderId="0" xfId="0" applyNumberFormat="1" applyFont="1"/>
    <xf numFmtId="2" fontId="6" fillId="0" borderId="0" xfId="0" applyNumberFormat="1" applyFont="1" applyFill="1" applyBorder="1"/>
    <xf numFmtId="0" fontId="4" fillId="0" borderId="0" xfId="0" applyFont="1"/>
    <xf numFmtId="0" fontId="46" fillId="0" borderId="0" xfId="0" applyFont="1"/>
    <xf numFmtId="0" fontId="4" fillId="0" borderId="0" xfId="0" applyFont="1" applyAlignment="1">
      <alignment vertical="top"/>
    </xf>
    <xf numFmtId="0" fontId="4" fillId="0" borderId="0" xfId="0" applyFont="1" applyAlignment="1">
      <alignment vertical="top" wrapText="1"/>
    </xf>
    <xf numFmtId="0" fontId="41" fillId="6" borderId="0" xfId="0" applyFont="1" applyFill="1" applyAlignment="1">
      <alignment vertical="center"/>
    </xf>
    <xf numFmtId="0" fontId="4" fillId="0" borderId="0" xfId="0" applyFont="1" applyAlignment="1">
      <alignment wrapText="1"/>
    </xf>
    <xf numFmtId="0" fontId="4" fillId="0" borderId="0" xfId="0" quotePrefix="1" applyFont="1" applyAlignment="1">
      <alignment vertical="top"/>
    </xf>
    <xf numFmtId="0" fontId="41" fillId="0" borderId="0" xfId="0" applyFont="1" applyFill="1" applyAlignment="1">
      <alignment vertical="center"/>
    </xf>
    <xf numFmtId="0" fontId="4" fillId="0" borderId="0" xfId="0" applyFont="1" applyFill="1" applyAlignment="1">
      <alignment vertical="center"/>
    </xf>
    <xf numFmtId="0" fontId="18" fillId="6" borderId="0" xfId="0" applyFont="1" applyFill="1" applyAlignment="1">
      <alignment vertical="center"/>
    </xf>
    <xf numFmtId="0" fontId="18" fillId="0" borderId="0" xfId="0" applyFont="1" applyFill="1" applyAlignment="1">
      <alignment vertical="center"/>
    </xf>
    <xf numFmtId="164" fontId="4" fillId="0" borderId="0" xfId="0" quotePrefix="1" applyNumberFormat="1" applyFont="1" applyBorder="1" applyAlignment="1">
      <alignment horizontal="right"/>
    </xf>
    <xf numFmtId="0" fontId="4" fillId="0" borderId="2" xfId="0" applyFont="1" applyBorder="1"/>
    <xf numFmtId="164" fontId="4" fillId="0" borderId="0" xfId="0" applyNumberFormat="1" applyFont="1"/>
    <xf numFmtId="164" fontId="4" fillId="0" borderId="0" xfId="0" applyNumberFormat="1" applyFont="1" applyBorder="1"/>
    <xf numFmtId="0" fontId="4" fillId="0" borderId="5" xfId="0" applyFont="1" applyBorder="1"/>
    <xf numFmtId="164" fontId="4" fillId="3" borderId="6" xfId="0" quotePrefix="1" applyNumberFormat="1" applyFont="1" applyFill="1" applyBorder="1" applyAlignment="1">
      <alignment horizontal="right"/>
    </xf>
    <xf numFmtId="0" fontId="4" fillId="0" borderId="0" xfId="0" applyFont="1" applyFill="1"/>
    <xf numFmtId="0" fontId="4" fillId="0" borderId="0" xfId="0" applyFont="1" applyBorder="1"/>
    <xf numFmtId="0" fontId="18" fillId="6" borderId="4" xfId="0" applyFont="1" applyFill="1" applyBorder="1"/>
    <xf numFmtId="0" fontId="18" fillId="6" borderId="3" xfId="0" applyFont="1" applyFill="1" applyBorder="1"/>
    <xf numFmtId="0" fontId="4" fillId="0" borderId="0" xfId="0" applyFont="1" applyAlignment="1">
      <alignment horizontal="left" vertical="top" wrapText="1"/>
    </xf>
    <xf numFmtId="0" fontId="18" fillId="0" borderId="2" xfId="0" applyFont="1" applyBorder="1"/>
    <xf numFmtId="164" fontId="4" fillId="0" borderId="2" xfId="0" quotePrefix="1" applyNumberFormat="1" applyFont="1" applyBorder="1" applyAlignment="1">
      <alignment horizontal="right"/>
    </xf>
    <xf numFmtId="164" fontId="18" fillId="0" borderId="2" xfId="0" applyNumberFormat="1" applyFont="1" applyBorder="1"/>
    <xf numFmtId="164" fontId="18" fillId="0" borderId="21" xfId="0" applyNumberFormat="1" applyFont="1" applyBorder="1"/>
    <xf numFmtId="0" fontId="4" fillId="0" borderId="8" xfId="0" applyFont="1" applyBorder="1"/>
    <xf numFmtId="164" fontId="4" fillId="0" borderId="8" xfId="0" applyNumberFormat="1" applyFont="1" applyBorder="1"/>
    <xf numFmtId="164" fontId="18" fillId="0" borderId="8" xfId="0" applyNumberFormat="1" applyFont="1" applyBorder="1"/>
    <xf numFmtId="164" fontId="18" fillId="0" borderId="11" xfId="0" applyNumberFormat="1" applyFont="1" applyBorder="1"/>
    <xf numFmtId="0" fontId="18" fillId="6" borderId="15" xfId="0" applyFont="1" applyFill="1" applyBorder="1" applyAlignment="1">
      <alignment horizontal="right"/>
    </xf>
    <xf numFmtId="0" fontId="18" fillId="6" borderId="18" xfId="0" applyFont="1" applyFill="1" applyBorder="1"/>
    <xf numFmtId="0" fontId="18" fillId="6" borderId="20" xfId="0" applyFont="1" applyFill="1" applyBorder="1" applyAlignment="1">
      <alignment horizontal="right"/>
    </xf>
    <xf numFmtId="0" fontId="18" fillId="6" borderId="19" xfId="0" applyFont="1" applyFill="1" applyBorder="1"/>
    <xf numFmtId="0" fontId="4" fillId="0" borderId="0" xfId="0" applyFont="1" applyBorder="1" applyAlignment="1">
      <alignment horizontal="right"/>
    </xf>
    <xf numFmtId="0" fontId="35" fillId="0" borderId="0" xfId="0" applyFont="1" applyBorder="1" applyAlignment="1">
      <alignment horizontal="left"/>
    </xf>
    <xf numFmtId="0" fontId="4" fillId="0" borderId="0" xfId="0" applyFont="1" applyBorder="1" applyAlignment="1">
      <alignment horizontal="left"/>
    </xf>
    <xf numFmtId="0" fontId="18" fillId="0" borderId="0" xfId="0" applyFont="1" applyBorder="1" applyAlignment="1">
      <alignment horizontal="left"/>
    </xf>
    <xf numFmtId="164" fontId="18" fillId="0" borderId="10" xfId="0" applyNumberFormat="1" applyFont="1" applyBorder="1"/>
    <xf numFmtId="0" fontId="4" fillId="0" borderId="11" xfId="0" applyFont="1" applyBorder="1"/>
    <xf numFmtId="164" fontId="4" fillId="0" borderId="5" xfId="0" quotePrefix="1" applyNumberFormat="1" applyFont="1" applyBorder="1" applyAlignment="1">
      <alignment horizontal="right"/>
    </xf>
    <xf numFmtId="0" fontId="4" fillId="0" borderId="10" xfId="0" applyFont="1" applyBorder="1"/>
    <xf numFmtId="0" fontId="4" fillId="0" borderId="21" xfId="0" applyFont="1" applyBorder="1"/>
    <xf numFmtId="164" fontId="18" fillId="0" borderId="0" xfId="0" applyNumberFormat="1" applyFont="1"/>
    <xf numFmtId="0" fontId="4" fillId="0" borderId="17" xfId="0" applyFont="1" applyFill="1" applyBorder="1" applyAlignment="1"/>
    <xf numFmtId="0" fontId="4" fillId="0" borderId="17" xfId="0" applyFont="1" applyBorder="1" applyAlignment="1"/>
    <xf numFmtId="0" fontId="18" fillId="6" borderId="0" xfId="0" applyFont="1" applyFill="1" applyBorder="1" applyAlignment="1">
      <alignment horizontal="center" vertical="center"/>
    </xf>
    <xf numFmtId="0" fontId="18" fillId="6" borderId="9" xfId="0" applyFont="1" applyFill="1" applyBorder="1" applyAlignment="1">
      <alignment horizontal="center" vertical="center"/>
    </xf>
    <xf numFmtId="0" fontId="18" fillId="6" borderId="22" xfId="0" applyFont="1" applyFill="1" applyBorder="1" applyAlignment="1">
      <alignment horizontal="center" vertical="center"/>
    </xf>
    <xf numFmtId="0" fontId="18" fillId="6" borderId="8" xfId="0" applyFont="1" applyFill="1" applyBorder="1" applyAlignment="1">
      <alignment horizontal="center" vertical="center"/>
    </xf>
    <xf numFmtId="164" fontId="6" fillId="0" borderId="32" xfId="0" applyNumberFormat="1" applyFont="1" applyBorder="1"/>
    <xf numFmtId="164" fontId="17" fillId="0" borderId="28" xfId="0" applyNumberFormat="1" applyFont="1" applyBorder="1"/>
    <xf numFmtId="164" fontId="17" fillId="0" borderId="29" xfId="0" applyNumberFormat="1" applyFont="1" applyBorder="1"/>
    <xf numFmtId="164" fontId="17" fillId="0" borderId="29" xfId="0" applyNumberFormat="1" applyFont="1" applyFill="1" applyBorder="1"/>
    <xf numFmtId="164" fontId="17" fillId="0" borderId="12" xfId="0" applyNumberFormat="1" applyFont="1" applyBorder="1"/>
    <xf numFmtId="164" fontId="8" fillId="0" borderId="9" xfId="0" applyNumberFormat="1" applyFont="1" applyFill="1" applyBorder="1" applyAlignment="1">
      <alignment horizontal="right"/>
    </xf>
    <xf numFmtId="0" fontId="41" fillId="0" borderId="0" xfId="0" applyFont="1" applyAlignment="1"/>
    <xf numFmtId="164" fontId="17" fillId="0" borderId="21" xfId="0" applyNumberFormat="1" applyFont="1" applyBorder="1"/>
    <xf numFmtId="164" fontId="37" fillId="0" borderId="8" xfId="0" applyNumberFormat="1" applyFont="1" applyBorder="1"/>
    <xf numFmtId="164" fontId="20" fillId="0" borderId="8" xfId="0" applyNumberFormat="1" applyFont="1" applyFill="1" applyBorder="1" applyAlignment="1" applyProtection="1">
      <alignment horizontal="right" vertical="center" wrapText="1"/>
    </xf>
    <xf numFmtId="0" fontId="18" fillId="0" borderId="21" xfId="0" applyFont="1" applyBorder="1"/>
    <xf numFmtId="164" fontId="17" fillId="0" borderId="31" xfId="0" applyNumberFormat="1" applyFont="1" applyBorder="1"/>
    <xf numFmtId="0" fontId="18" fillId="0" borderId="11" xfId="0" applyFont="1" applyBorder="1"/>
    <xf numFmtId="164" fontId="17" fillId="0" borderId="11" xfId="0" applyNumberFormat="1" applyFont="1" applyBorder="1"/>
    <xf numFmtId="164" fontId="17" fillId="0" borderId="32" xfId="0" applyNumberFormat="1" applyFont="1" applyBorder="1"/>
    <xf numFmtId="164" fontId="17" fillId="0" borderId="21" xfId="0" quotePrefix="1" applyNumberFormat="1" applyFont="1" applyBorder="1" applyAlignment="1">
      <alignment horizontal="right"/>
    </xf>
    <xf numFmtId="164" fontId="17" fillId="0" borderId="22" xfId="0" quotePrefix="1" applyNumberFormat="1" applyFont="1" applyBorder="1" applyAlignment="1">
      <alignment horizontal="right"/>
    </xf>
    <xf numFmtId="164" fontId="17" fillId="0" borderId="22" xfId="0" applyNumberFormat="1" applyFont="1" applyBorder="1"/>
    <xf numFmtId="164" fontId="17" fillId="0" borderId="35" xfId="0" applyNumberFormat="1" applyFont="1" applyBorder="1"/>
    <xf numFmtId="164" fontId="8" fillId="0" borderId="22" xfId="0" applyNumberFormat="1" applyFont="1" applyBorder="1" applyAlignment="1">
      <alignment horizontal="right"/>
    </xf>
    <xf numFmtId="164" fontId="17" fillId="0" borderId="11" xfId="0" quotePrefix="1" applyNumberFormat="1" applyFont="1" applyBorder="1" applyAlignment="1">
      <alignment horizontal="right"/>
    </xf>
    <xf numFmtId="164" fontId="17" fillId="0" borderId="2" xfId="0" quotePrefix="1" applyNumberFormat="1" applyFont="1" applyBorder="1" applyAlignment="1">
      <alignment horizontal="right"/>
    </xf>
    <xf numFmtId="164" fontId="17" fillId="0" borderId="27" xfId="0" quotePrefix="1" applyNumberFormat="1" applyFont="1" applyBorder="1" applyAlignment="1">
      <alignment horizontal="right"/>
    </xf>
    <xf numFmtId="164" fontId="17" fillId="0" borderId="27" xfId="0" applyNumberFormat="1" applyFont="1" applyBorder="1"/>
    <xf numFmtId="164" fontId="17" fillId="0" borderId="26" xfId="0" applyNumberFormat="1" applyFont="1" applyBorder="1"/>
    <xf numFmtId="164" fontId="7" fillId="0" borderId="11" xfId="0" applyNumberFormat="1" applyFont="1" applyBorder="1" applyAlignment="1">
      <alignment horizontal="right"/>
    </xf>
    <xf numFmtId="164" fontId="8" fillId="0" borderId="27" xfId="0" applyNumberFormat="1" applyFont="1" applyBorder="1" applyAlignment="1">
      <alignment horizontal="right"/>
    </xf>
    <xf numFmtId="0" fontId="18" fillId="6" borderId="3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34" xfId="0" applyFont="1" applyFill="1" applyBorder="1" applyAlignment="1">
      <alignment horizontal="center" vertical="center"/>
    </xf>
    <xf numFmtId="0" fontId="18" fillId="6" borderId="33" xfId="0" applyFont="1" applyFill="1" applyBorder="1" applyAlignment="1">
      <alignment horizontal="center"/>
    </xf>
    <xf numFmtId="0" fontId="18" fillId="6" borderId="7" xfId="0" applyFont="1" applyFill="1" applyBorder="1" applyAlignment="1">
      <alignment horizontal="center"/>
    </xf>
    <xf numFmtId="0" fontId="18" fillId="6" borderId="34" xfId="0" applyFont="1" applyFill="1" applyBorder="1" applyAlignment="1">
      <alignment horizontal="center"/>
    </xf>
    <xf numFmtId="0" fontId="11" fillId="6" borderId="11" xfId="0" applyFont="1" applyFill="1" applyBorder="1" applyAlignment="1">
      <alignment horizontal="center" vertical="center"/>
    </xf>
    <xf numFmtId="0" fontId="11" fillId="6" borderId="27" xfId="0" applyFont="1" applyFill="1" applyBorder="1" applyAlignment="1">
      <alignment horizontal="center" vertical="center"/>
    </xf>
    <xf numFmtId="164" fontId="7" fillId="0" borderId="21" xfId="0" applyNumberFormat="1" applyFont="1" applyBorder="1"/>
    <xf numFmtId="164" fontId="7" fillId="0" borderId="11" xfId="0" applyNumberFormat="1" applyFont="1" applyBorder="1"/>
    <xf numFmtId="0" fontId="18" fillId="6" borderId="1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27" xfId="0" applyFont="1" applyFill="1" applyBorder="1" applyAlignment="1">
      <alignment horizontal="center" vertical="center"/>
    </xf>
    <xf numFmtId="164" fontId="7" fillId="0" borderId="5" xfId="0" applyNumberFormat="1" applyFont="1" applyBorder="1"/>
    <xf numFmtId="164" fontId="7" fillId="0" borderId="2" xfId="0" applyNumberFormat="1" applyFont="1" applyBorder="1"/>
    <xf numFmtId="164" fontId="6" fillId="0" borderId="21" xfId="0" applyNumberFormat="1" applyFont="1" applyBorder="1"/>
    <xf numFmtId="164" fontId="6" fillId="0" borderId="5" xfId="0" applyNumberFormat="1" applyFont="1" applyBorder="1"/>
    <xf numFmtId="164" fontId="6" fillId="0" borderId="31" xfId="0" applyNumberFormat="1" applyFont="1" applyBorder="1"/>
    <xf numFmtId="0" fontId="18" fillId="0" borderId="8" xfId="0" applyFont="1" applyBorder="1"/>
    <xf numFmtId="0" fontId="18" fillId="0" borderId="33" xfId="0" applyFont="1" applyBorder="1"/>
    <xf numFmtId="0" fontId="6" fillId="0" borderId="33" xfId="0" quotePrefix="1" applyFont="1" applyBorder="1" applyAlignment="1">
      <alignment horizontal="right"/>
    </xf>
    <xf numFmtId="0" fontId="6" fillId="0" borderId="7" xfId="0" quotePrefix="1" applyFont="1" applyBorder="1" applyAlignment="1">
      <alignment horizontal="right"/>
    </xf>
    <xf numFmtId="0" fontId="6" fillId="0" borderId="30" xfId="0" quotePrefix="1" applyFont="1" applyBorder="1" applyAlignment="1">
      <alignment horizontal="right"/>
    </xf>
    <xf numFmtId="164" fontId="23" fillId="0" borderId="21" xfId="0" applyNumberFormat="1" applyFont="1" applyFill="1" applyBorder="1"/>
    <xf numFmtId="164" fontId="23" fillId="0" borderId="22" xfId="0" applyNumberFormat="1" applyFont="1" applyFill="1" applyBorder="1"/>
    <xf numFmtId="164" fontId="6" fillId="0" borderId="22" xfId="0" applyNumberFormat="1" applyFont="1" applyBorder="1"/>
    <xf numFmtId="164" fontId="6" fillId="0" borderId="21" xfId="0" applyNumberFormat="1" applyFont="1" applyFill="1" applyBorder="1"/>
    <xf numFmtId="0" fontId="6" fillId="0" borderId="34" xfId="0" quotePrefix="1" applyFont="1" applyBorder="1" applyAlignment="1">
      <alignment horizontal="right"/>
    </xf>
    <xf numFmtId="164" fontId="18" fillId="0" borderId="21" xfId="0" quotePrefix="1" applyNumberFormat="1" applyFont="1" applyBorder="1" applyAlignment="1">
      <alignment horizontal="right"/>
    </xf>
    <xf numFmtId="164" fontId="18" fillId="0" borderId="5" xfId="0" quotePrefix="1" applyNumberFormat="1" applyFont="1" applyBorder="1" applyAlignment="1">
      <alignment horizontal="right"/>
    </xf>
    <xf numFmtId="164" fontId="18" fillId="0" borderId="22" xfId="0" quotePrefix="1" applyNumberFormat="1" applyFont="1" applyBorder="1" applyAlignment="1">
      <alignment horizontal="right"/>
    </xf>
    <xf numFmtId="0" fontId="6" fillId="0" borderId="7" xfId="0" applyFont="1" applyBorder="1"/>
    <xf numFmtId="164" fontId="6" fillId="0" borderId="22" xfId="0" applyNumberFormat="1" applyFont="1" applyBorder="1" applyAlignment="1">
      <alignment horizontal="right"/>
    </xf>
    <xf numFmtId="164" fontId="18" fillId="0" borderId="33" xfId="0" applyNumberFormat="1" applyFont="1" applyBorder="1"/>
    <xf numFmtId="164" fontId="18" fillId="0" borderId="7" xfId="0" applyNumberFormat="1" applyFont="1" applyBorder="1"/>
    <xf numFmtId="164" fontId="18" fillId="0" borderId="34" xfId="0" applyNumberFormat="1" applyFont="1" applyBorder="1"/>
    <xf numFmtId="164" fontId="18" fillId="0" borderId="34" xfId="0" applyNumberFormat="1" applyFont="1" applyBorder="1" applyAlignment="1">
      <alignment horizontal="right"/>
    </xf>
    <xf numFmtId="164" fontId="6" fillId="0" borderId="5" xfId="0" applyNumberFormat="1" applyFont="1" applyFill="1" applyBorder="1"/>
    <xf numFmtId="164" fontId="6" fillId="0" borderId="2" xfId="0" applyNumberFormat="1" applyFont="1" applyFill="1" applyBorder="1" applyAlignment="1">
      <alignment horizontal="right"/>
    </xf>
    <xf numFmtId="164" fontId="6" fillId="0" borderId="35" xfId="0" applyNumberFormat="1" applyFont="1" applyBorder="1"/>
    <xf numFmtId="164" fontId="18" fillId="0" borderId="36" xfId="0" applyNumberFormat="1" applyFont="1" applyBorder="1"/>
    <xf numFmtId="164" fontId="17" fillId="0" borderId="21" xfId="0" applyNumberFormat="1" applyFont="1" applyBorder="1" applyAlignment="1">
      <alignment horizontal="right"/>
    </xf>
    <xf numFmtId="164" fontId="17" fillId="0" borderId="5" xfId="0" applyNumberFormat="1" applyFont="1" applyBorder="1" applyAlignment="1">
      <alignment horizontal="right"/>
    </xf>
    <xf numFmtId="164" fontId="6" fillId="0" borderId="5" xfId="0" applyNumberFormat="1" applyFont="1" applyFill="1" applyBorder="1" applyAlignment="1">
      <alignment horizontal="right"/>
    </xf>
    <xf numFmtId="164" fontId="17" fillId="0" borderId="0" xfId="0" applyNumberFormat="1" applyFont="1" applyBorder="1" applyAlignment="1">
      <alignment horizontal="right"/>
    </xf>
    <xf numFmtId="164" fontId="6" fillId="0" borderId="0" xfId="0" applyNumberFormat="1" applyFont="1" applyFill="1" applyBorder="1" applyAlignment="1">
      <alignment horizontal="right"/>
    </xf>
    <xf numFmtId="164" fontId="9" fillId="0" borderId="8" xfId="0" applyNumberFormat="1" applyFont="1" applyBorder="1" applyAlignment="1">
      <alignment horizontal="left"/>
    </xf>
    <xf numFmtId="164" fontId="9" fillId="0" borderId="0" xfId="0" applyNumberFormat="1" applyFont="1" applyBorder="1" applyAlignment="1">
      <alignment horizontal="left"/>
    </xf>
    <xf numFmtId="164" fontId="0" fillId="0" borderId="0" xfId="0" applyNumberFormat="1" applyFill="1" applyBorder="1"/>
    <xf numFmtId="164" fontId="17" fillId="0" borderId="2" xfId="0" applyNumberFormat="1" applyFont="1" applyFill="1" applyBorder="1"/>
    <xf numFmtId="0" fontId="18" fillId="0" borderId="11" xfId="0" applyFont="1" applyFill="1" applyBorder="1"/>
    <xf numFmtId="164" fontId="7" fillId="0" borderId="2" xfId="0" applyNumberFormat="1" applyFont="1" applyFill="1" applyBorder="1"/>
    <xf numFmtId="164" fontId="7" fillId="0" borderId="27" xfId="0" applyNumberFormat="1" applyFont="1" applyFill="1" applyBorder="1"/>
    <xf numFmtId="164" fontId="7" fillId="0" borderId="11" xfId="0" applyNumberFormat="1" applyFont="1" applyFill="1" applyBorder="1"/>
    <xf numFmtId="164" fontId="17" fillId="0" borderId="31" xfId="0" applyNumberFormat="1" applyFont="1" applyFill="1" applyBorder="1" applyAlignment="1"/>
    <xf numFmtId="164" fontId="17" fillId="0" borderId="29" xfId="0" applyNumberFormat="1" applyFont="1" applyFill="1" applyBorder="1" applyAlignment="1"/>
    <xf numFmtId="164" fontId="7" fillId="0" borderId="32" xfId="0" applyNumberFormat="1" applyFont="1" applyFill="1" applyBorder="1"/>
    <xf numFmtId="164" fontId="7" fillId="0" borderId="26" xfId="0" applyNumberFormat="1" applyFont="1" applyFill="1" applyBorder="1"/>
    <xf numFmtId="0" fontId="18" fillId="6" borderId="2" xfId="0" applyFont="1" applyFill="1" applyBorder="1" applyAlignment="1">
      <alignment horizontal="center"/>
    </xf>
    <xf numFmtId="0" fontId="18" fillId="6" borderId="11" xfId="0" applyFont="1" applyFill="1" applyBorder="1" applyAlignment="1">
      <alignment horizontal="center"/>
    </xf>
    <xf numFmtId="164" fontId="17" fillId="0" borderId="21" xfId="0" applyNumberFormat="1" applyFont="1" applyFill="1" applyBorder="1"/>
    <xf numFmtId="164" fontId="17" fillId="0" borderId="5" xfId="0" applyNumberFormat="1" applyFont="1" applyFill="1" applyBorder="1"/>
    <xf numFmtId="164" fontId="17" fillId="0" borderId="22" xfId="0" applyNumberFormat="1" applyFont="1" applyFill="1" applyBorder="1"/>
    <xf numFmtId="164" fontId="17" fillId="0" borderId="11" xfId="0" applyNumberFormat="1" applyFont="1" applyFill="1" applyBorder="1"/>
    <xf numFmtId="164" fontId="17" fillId="0" borderId="27" xfId="0" applyNumberFormat="1" applyFont="1" applyFill="1" applyBorder="1"/>
    <xf numFmtId="164" fontId="8" fillId="0" borderId="11" xfId="0" applyNumberFormat="1" applyFont="1" applyBorder="1" applyAlignment="1">
      <alignment horizontal="right"/>
    </xf>
    <xf numFmtId="164" fontId="8" fillId="0" borderId="21" xfId="0" applyNumberFormat="1" applyFont="1" applyBorder="1" applyAlignment="1">
      <alignment horizontal="right"/>
    </xf>
    <xf numFmtId="164" fontId="17" fillId="0" borderId="26" xfId="0" applyNumberFormat="1" applyFont="1" applyFill="1" applyBorder="1"/>
    <xf numFmtId="164" fontId="17" fillId="0" borderId="32" xfId="0" applyNumberFormat="1" applyFont="1" applyFill="1" applyBorder="1" applyAlignment="1"/>
    <xf numFmtId="0" fontId="4" fillId="0" borderId="8" xfId="0" applyFont="1" applyFill="1" applyBorder="1"/>
    <xf numFmtId="164" fontId="18" fillId="0" borderId="21" xfId="0" applyNumberFormat="1" applyFont="1" applyFill="1" applyBorder="1"/>
    <xf numFmtId="164" fontId="18" fillId="0" borderId="5" xfId="0" applyNumberFormat="1" applyFont="1" applyFill="1" applyBorder="1"/>
    <xf numFmtId="0" fontId="18" fillId="0" borderId="21" xfId="0" applyFont="1" applyFill="1" applyBorder="1"/>
    <xf numFmtId="164" fontId="18" fillId="0" borderId="31" xfId="0" applyNumberFormat="1" applyFont="1" applyFill="1" applyBorder="1"/>
    <xf numFmtId="164" fontId="18" fillId="0" borderId="32" xfId="0" applyNumberFormat="1" applyFont="1" applyFill="1" applyBorder="1"/>
    <xf numFmtId="167" fontId="17" fillId="0" borderId="11" xfId="0" quotePrefix="1" applyNumberFormat="1" applyFont="1" applyBorder="1" applyAlignment="1">
      <alignment horizontal="right"/>
    </xf>
    <xf numFmtId="167" fontId="17" fillId="0" borderId="2" xfId="0" quotePrefix="1" applyNumberFormat="1" applyFont="1" applyBorder="1" applyAlignment="1">
      <alignment horizontal="right"/>
    </xf>
    <xf numFmtId="167" fontId="17" fillId="0" borderId="27" xfId="0" quotePrefix="1" applyNumberFormat="1" applyFont="1" applyBorder="1" applyAlignment="1">
      <alignment horizontal="right"/>
    </xf>
    <xf numFmtId="167" fontId="17" fillId="0" borderId="8" xfId="0" quotePrefix="1" applyNumberFormat="1" applyFont="1" applyBorder="1" applyAlignment="1">
      <alignment horizontal="right"/>
    </xf>
    <xf numFmtId="167" fontId="17" fillId="0" borderId="0" xfId="0" quotePrefix="1" applyNumberFormat="1" applyFont="1" applyBorder="1" applyAlignment="1">
      <alignment horizontal="right"/>
    </xf>
    <xf numFmtId="167" fontId="17" fillId="0" borderId="9" xfId="0" quotePrefix="1" applyNumberFormat="1" applyFont="1" applyBorder="1" applyAlignment="1">
      <alignment horizontal="right"/>
    </xf>
    <xf numFmtId="164" fontId="0" fillId="0" borderId="11" xfId="0" applyNumberFormat="1" applyBorder="1"/>
    <xf numFmtId="0" fontId="33" fillId="0" borderId="2" xfId="0" applyFont="1" applyBorder="1"/>
    <xf numFmtId="0" fontId="33" fillId="0" borderId="27" xfId="0" applyFont="1" applyBorder="1"/>
    <xf numFmtId="0" fontId="33" fillId="0" borderId="11" xfId="0" applyFont="1" applyBorder="1"/>
    <xf numFmtId="168" fontId="17" fillId="0" borderId="11" xfId="0" applyNumberFormat="1" applyFont="1" applyFill="1" applyBorder="1"/>
    <xf numFmtId="168" fontId="17" fillId="0" borderId="2" xfId="0" applyNumberFormat="1" applyFont="1" applyFill="1" applyBorder="1"/>
    <xf numFmtId="0" fontId="0" fillId="0" borderId="2" xfId="0" applyBorder="1"/>
    <xf numFmtId="164" fontId="10" fillId="0" borderId="8" xfId="0" applyNumberFormat="1" applyFont="1" applyFill="1" applyBorder="1"/>
    <xf numFmtId="164" fontId="10" fillId="0" borderId="9" xfId="0" applyNumberFormat="1" applyFont="1" applyFill="1" applyBorder="1"/>
    <xf numFmtId="0" fontId="0" fillId="0" borderId="11" xfId="0" applyBorder="1"/>
    <xf numFmtId="0" fontId="0" fillId="0" borderId="27" xfId="0" applyBorder="1"/>
    <xf numFmtId="164" fontId="8" fillId="0" borderId="2" xfId="0" applyNumberFormat="1" applyFont="1" applyBorder="1" applyAlignment="1">
      <alignment horizontal="right"/>
    </xf>
    <xf numFmtId="0" fontId="11" fillId="6" borderId="27" xfId="0" applyFont="1" applyFill="1" applyBorder="1" applyAlignment="1">
      <alignment horizontal="center"/>
    </xf>
    <xf numFmtId="0" fontId="17" fillId="6" borderId="33" xfId="0" applyFont="1" applyFill="1" applyBorder="1" applyAlignment="1">
      <alignment horizontal="right"/>
    </xf>
    <xf numFmtId="0" fontId="17" fillId="6" borderId="7" xfId="0" applyFont="1" applyFill="1" applyBorder="1" applyAlignment="1">
      <alignment horizontal="right"/>
    </xf>
    <xf numFmtId="0" fontId="17" fillId="6" borderId="34" xfId="0" applyFont="1" applyFill="1" applyBorder="1" applyAlignment="1">
      <alignment horizontal="right"/>
    </xf>
    <xf numFmtId="0" fontId="18" fillId="6" borderId="33" xfId="0" applyFont="1" applyFill="1" applyBorder="1" applyAlignment="1">
      <alignment horizontal="right"/>
    </xf>
    <xf numFmtId="0" fontId="18" fillId="6" borderId="34" xfId="0" applyFont="1" applyFill="1" applyBorder="1" applyAlignment="1">
      <alignment horizontal="right"/>
    </xf>
    <xf numFmtId="0" fontId="18" fillId="6" borderId="7" xfId="0" applyFont="1" applyFill="1" applyBorder="1" applyAlignment="1">
      <alignment horizontal="right"/>
    </xf>
    <xf numFmtId="164" fontId="8" fillId="0" borderId="26" xfId="0" applyNumberFormat="1" applyFont="1" applyBorder="1" applyAlignment="1">
      <alignment horizontal="right"/>
    </xf>
    <xf numFmtId="164" fontId="17" fillId="0" borderId="32" xfId="0" applyNumberFormat="1" applyFont="1" applyFill="1" applyBorder="1"/>
    <xf numFmtId="0" fontId="17" fillId="6" borderId="11" xfId="0" applyFont="1" applyFill="1" applyBorder="1" applyAlignment="1">
      <alignment horizontal="right"/>
    </xf>
    <xf numFmtId="0" fontId="17" fillId="6" borderId="2" xfId="0" applyFont="1" applyFill="1" applyBorder="1" applyAlignment="1">
      <alignment horizontal="right"/>
    </xf>
    <xf numFmtId="0" fontId="17" fillId="6" borderId="27" xfId="0" applyFont="1" applyFill="1" applyBorder="1" applyAlignment="1">
      <alignment horizontal="right"/>
    </xf>
    <xf numFmtId="0" fontId="18" fillId="6" borderId="27" xfId="0" applyFont="1" applyFill="1" applyBorder="1" applyAlignment="1">
      <alignment horizontal="center"/>
    </xf>
    <xf numFmtId="0" fontId="11" fillId="6" borderId="11" xfId="0" applyFont="1" applyFill="1" applyBorder="1" applyAlignment="1">
      <alignment horizontal="center"/>
    </xf>
    <xf numFmtId="164" fontId="40" fillId="0" borderId="8" xfId="0" applyNumberFormat="1" applyFont="1" applyBorder="1" applyAlignment="1">
      <alignment horizontal="right"/>
    </xf>
    <xf numFmtId="164" fontId="40" fillId="0" borderId="0" xfId="0" applyNumberFormat="1" applyFont="1" applyBorder="1" applyAlignment="1">
      <alignment horizontal="right"/>
    </xf>
    <xf numFmtId="0" fontId="18" fillId="6" borderId="33" xfId="0" applyFont="1" applyFill="1" applyBorder="1"/>
    <xf numFmtId="2" fontId="6" fillId="0" borderId="9" xfId="0" applyNumberFormat="1" applyFont="1" applyBorder="1"/>
    <xf numFmtId="2" fontId="6" fillId="0" borderId="11" xfId="0" applyNumberFormat="1" applyFont="1" applyBorder="1"/>
    <xf numFmtId="2" fontId="6" fillId="0" borderId="2" xfId="0" applyNumberFormat="1" applyFont="1" applyBorder="1"/>
    <xf numFmtId="2" fontId="6" fillId="0" borderId="27" xfId="0" applyNumberFormat="1" applyFont="1" applyBorder="1"/>
    <xf numFmtId="2" fontId="6" fillId="0" borderId="9" xfId="0" applyNumberFormat="1" applyFont="1" applyBorder="1" applyAlignment="1">
      <alignment horizontal="right"/>
    </xf>
    <xf numFmtId="2" fontId="18" fillId="0" borderId="9" xfId="0" applyNumberFormat="1" applyFont="1" applyBorder="1" applyAlignment="1">
      <alignment horizontal="right" wrapText="1"/>
    </xf>
    <xf numFmtId="2" fontId="6" fillId="0" borderId="11" xfId="0" applyNumberFormat="1" applyFont="1" applyBorder="1" applyAlignment="1">
      <alignment horizontal="right"/>
    </xf>
    <xf numFmtId="2" fontId="6" fillId="0" borderId="2" xfId="0" applyNumberFormat="1" applyFont="1" applyBorder="1" applyAlignment="1">
      <alignment horizontal="right"/>
    </xf>
    <xf numFmtId="2" fontId="6" fillId="0" borderId="27" xfId="0" applyNumberFormat="1" applyFont="1" applyBorder="1" applyAlignment="1">
      <alignment horizontal="right"/>
    </xf>
    <xf numFmtId="2" fontId="6" fillId="0" borderId="9" xfId="0" applyNumberFormat="1" applyFont="1" applyFill="1" applyBorder="1"/>
    <xf numFmtId="2" fontId="6" fillId="0" borderId="2" xfId="0" applyNumberFormat="1" applyFont="1" applyFill="1" applyBorder="1"/>
    <xf numFmtId="2" fontId="6" fillId="0" borderId="27" xfId="0" applyNumberFormat="1" applyFont="1" applyFill="1" applyBorder="1"/>
    <xf numFmtId="0" fontId="20" fillId="0" borderId="29" xfId="0" applyFont="1" applyBorder="1"/>
    <xf numFmtId="0" fontId="20" fillId="0" borderId="32" xfId="0" applyFont="1" applyBorder="1"/>
    <xf numFmtId="0" fontId="23" fillId="0" borderId="31" xfId="0" applyFont="1" applyFill="1" applyBorder="1" applyAlignment="1" applyProtection="1">
      <alignment vertical="center" wrapText="1"/>
    </xf>
    <xf numFmtId="0" fontId="23" fillId="0" borderId="29" xfId="0" applyFont="1" applyFill="1" applyBorder="1" applyAlignment="1" applyProtection="1">
      <alignment vertical="center" wrapText="1"/>
    </xf>
    <xf numFmtId="0" fontId="23" fillId="0" borderId="29" xfId="0" applyFont="1" applyBorder="1"/>
    <xf numFmtId="0" fontId="23" fillId="0" borderId="32" xfId="0" applyFont="1" applyFill="1" applyBorder="1" applyAlignment="1" applyProtection="1">
      <alignment vertical="center" wrapText="1"/>
    </xf>
    <xf numFmtId="0" fontId="23" fillId="0" borderId="31" xfId="0" applyFont="1" applyFill="1" applyBorder="1" applyAlignment="1"/>
    <xf numFmtId="0" fontId="23" fillId="0" borderId="29" xfId="0" applyFont="1" applyFill="1" applyBorder="1" applyAlignment="1"/>
    <xf numFmtId="0" fontId="4" fillId="0" borderId="29" xfId="0" applyFont="1" applyFill="1" applyBorder="1" applyAlignment="1"/>
    <xf numFmtId="0" fontId="6" fillId="0" borderId="29" xfId="0" applyFont="1" applyFill="1" applyBorder="1" applyAlignment="1"/>
    <xf numFmtId="0" fontId="4" fillId="0" borderId="29" xfId="0" applyFont="1" applyBorder="1" applyAlignment="1"/>
    <xf numFmtId="0" fontId="4" fillId="0" borderId="32" xfId="0" applyFont="1" applyBorder="1" applyAlignment="1"/>
    <xf numFmtId="0" fontId="4" fillId="0" borderId="31" xfId="0" applyFont="1" applyFill="1" applyBorder="1" applyAlignment="1"/>
    <xf numFmtId="0" fontId="17" fillId="0" borderId="29" xfId="0" applyFont="1" applyFill="1" applyBorder="1" applyAlignment="1"/>
    <xf numFmtId="0" fontId="4" fillId="0" borderId="31" xfId="0" applyFont="1" applyFill="1" applyBorder="1"/>
    <xf numFmtId="0" fontId="4" fillId="0" borderId="29" xfId="0" applyFont="1" applyFill="1" applyBorder="1"/>
    <xf numFmtId="0" fontId="3" fillId="0" borderId="0" xfId="0" applyFont="1" applyAlignment="1">
      <alignment horizontal="left"/>
    </xf>
    <xf numFmtId="0" fontId="4" fillId="0" borderId="0" xfId="0" applyFont="1" applyAlignment="1">
      <alignment vertical="top"/>
    </xf>
    <xf numFmtId="0" fontId="18" fillId="6" borderId="11" xfId="0" applyFont="1" applyFill="1" applyBorder="1" applyAlignment="1">
      <alignment horizontal="center" vertical="center"/>
    </xf>
    <xf numFmtId="0" fontId="18" fillId="6" borderId="33"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7" xfId="0" applyFont="1" applyFill="1" applyBorder="1" applyAlignment="1">
      <alignment horizontal="center" vertical="center"/>
    </xf>
    <xf numFmtId="0" fontId="2" fillId="0" borderId="0" xfId="0" applyFont="1"/>
    <xf numFmtId="164" fontId="2" fillId="0" borderId="30" xfId="0" applyNumberFormat="1" applyFont="1" applyBorder="1"/>
    <xf numFmtId="0" fontId="2" fillId="0" borderId="8" xfId="0" applyFont="1" applyFill="1" applyBorder="1"/>
    <xf numFmtId="0" fontId="2" fillId="0" borderId="0" xfId="0" applyFont="1" applyAlignment="1">
      <alignment vertical="top"/>
    </xf>
    <xf numFmtId="0" fontId="49" fillId="0" borderId="0" xfId="0" applyFont="1"/>
    <xf numFmtId="0" fontId="0" fillId="0" borderId="30" xfId="0" applyBorder="1"/>
    <xf numFmtId="15" fontId="0" fillId="0" borderId="30" xfId="0" applyNumberFormat="1" applyBorder="1"/>
    <xf numFmtId="0" fontId="0" fillId="0" borderId="30" xfId="0" applyBorder="1" applyAlignment="1">
      <alignment wrapText="1"/>
    </xf>
    <xf numFmtId="0" fontId="4" fillId="0" borderId="0" xfId="0" quotePrefix="1" applyFont="1" applyAlignment="1">
      <alignment horizontal="left" vertical="top" wrapText="1"/>
    </xf>
    <xf numFmtId="0" fontId="2" fillId="0" borderId="0" xfId="0" applyFont="1" applyAlignment="1">
      <alignment vertical="top"/>
    </xf>
    <xf numFmtId="0" fontId="4" fillId="0" borderId="0" xfId="0" applyFont="1" applyAlignment="1">
      <alignment vertical="top"/>
    </xf>
    <xf numFmtId="0" fontId="18" fillId="6" borderId="0" xfId="0" applyFont="1" applyFill="1" applyAlignment="1">
      <alignment horizontal="left" vertical="center" wrapText="1"/>
    </xf>
    <xf numFmtId="0" fontId="4" fillId="0" borderId="0" xfId="0" quotePrefix="1" applyFont="1" applyAlignment="1">
      <alignment horizontal="left" vertical="top"/>
    </xf>
    <xf numFmtId="0" fontId="18" fillId="6" borderId="3" xfId="0" applyFont="1" applyFill="1" applyBorder="1" applyAlignment="1">
      <alignment horizontal="left" vertical="center" wrapText="1"/>
    </xf>
    <xf numFmtId="0" fontId="18" fillId="6" borderId="24" xfId="0" applyFont="1" applyFill="1" applyBorder="1" applyAlignment="1">
      <alignment horizontal="left" vertical="center" wrapText="1"/>
    </xf>
    <xf numFmtId="0" fontId="18" fillId="6" borderId="23" xfId="0" applyFont="1" applyFill="1" applyBorder="1" applyAlignment="1">
      <alignment horizontal="left" vertical="center" wrapText="1"/>
    </xf>
    <xf numFmtId="0" fontId="18" fillId="6" borderId="25" xfId="0" applyFont="1" applyFill="1" applyBorder="1" applyAlignment="1">
      <alignment horizontal="left" vertical="center" wrapText="1"/>
    </xf>
    <xf numFmtId="0" fontId="18" fillId="6" borderId="10"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4" fillId="0" borderId="0" xfId="0" applyFont="1" applyAlignment="1">
      <alignment horizontal="left" vertical="top" wrapText="1"/>
    </xf>
    <xf numFmtId="0" fontId="18" fillId="6" borderId="3" xfId="0" applyFont="1" applyFill="1" applyBorder="1" applyAlignment="1">
      <alignment horizontal="left" vertical="center"/>
    </xf>
    <xf numFmtId="0" fontId="18" fillId="6" borderId="33" xfId="0" applyFont="1" applyFill="1" applyBorder="1" applyAlignment="1">
      <alignment horizontal="center" vertical="center"/>
    </xf>
    <xf numFmtId="0" fontId="6" fillId="6" borderId="7" xfId="0" applyFont="1" applyFill="1" applyBorder="1" applyAlignment="1">
      <alignment horizontal="center" vertical="center"/>
    </xf>
    <xf numFmtId="0" fontId="18" fillId="6" borderId="21" xfId="0" applyFont="1" applyFill="1" applyBorder="1" applyAlignment="1">
      <alignment horizontal="center" vertical="center"/>
    </xf>
    <xf numFmtId="0" fontId="6" fillId="6" borderId="5" xfId="0" applyFont="1" applyFill="1" applyBorder="1" applyAlignment="1">
      <alignment horizontal="center" vertical="center"/>
    </xf>
    <xf numFmtId="0" fontId="6" fillId="6" borderId="22" xfId="0" applyFont="1" applyFill="1" applyBorder="1" applyAlignment="1">
      <alignment horizontal="center" vertical="center"/>
    </xf>
    <xf numFmtId="0" fontId="19" fillId="6" borderId="21" xfId="0" applyFont="1" applyFill="1" applyBorder="1" applyAlignment="1" applyProtection="1">
      <alignment horizontal="center" vertical="center" wrapText="1"/>
    </xf>
    <xf numFmtId="0" fontId="6" fillId="6" borderId="11" xfId="0" applyFont="1" applyFill="1" applyBorder="1" applyAlignment="1">
      <alignment horizontal="center" vertical="center" wrapText="1"/>
    </xf>
    <xf numFmtId="0" fontId="19" fillId="6" borderId="5" xfId="0" applyFont="1" applyFill="1" applyBorder="1" applyAlignment="1" applyProtection="1">
      <alignment horizontal="center" vertical="center" wrapText="1"/>
    </xf>
    <xf numFmtId="0" fontId="6" fillId="6" borderId="2" xfId="0" applyFont="1" applyFill="1" applyBorder="1" applyAlignment="1">
      <alignment horizontal="center" vertical="center" wrapText="1"/>
    </xf>
    <xf numFmtId="0" fontId="19" fillId="6" borderId="22" xfId="0" applyFont="1" applyFill="1" applyBorder="1" applyAlignment="1" applyProtection="1">
      <alignment horizontal="center" vertical="center" wrapText="1"/>
    </xf>
    <xf numFmtId="0" fontId="6" fillId="6" borderId="27" xfId="0" applyFont="1" applyFill="1" applyBorder="1" applyAlignment="1">
      <alignment horizontal="center" vertical="center" wrapText="1"/>
    </xf>
    <xf numFmtId="0" fontId="19" fillId="6" borderId="31" xfId="0" applyFont="1" applyFill="1" applyBorder="1" applyAlignment="1" applyProtection="1">
      <alignment horizontal="center" vertical="center" wrapText="1"/>
    </xf>
    <xf numFmtId="0" fontId="6" fillId="6" borderId="32" xfId="0" applyFont="1" applyFill="1" applyBorder="1" applyAlignment="1">
      <alignment horizontal="center" vertical="center" wrapText="1"/>
    </xf>
    <xf numFmtId="0" fontId="6" fillId="6" borderId="34" xfId="0" applyFont="1" applyFill="1" applyBorder="1" applyAlignment="1">
      <alignment horizontal="center" vertical="center"/>
    </xf>
    <xf numFmtId="0" fontId="18" fillId="6" borderId="1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27" xfId="0" applyFont="1" applyFill="1" applyBorder="1" applyAlignment="1">
      <alignment horizontal="center" vertical="center"/>
    </xf>
    <xf numFmtId="0" fontId="19" fillId="6" borderId="29" xfId="0" applyFont="1" applyFill="1" applyBorder="1" applyAlignment="1" applyProtection="1">
      <alignment horizontal="center" vertical="center" wrapText="1"/>
    </xf>
    <xf numFmtId="0" fontId="18" fillId="6" borderId="7" xfId="0" applyFont="1" applyFill="1" applyBorder="1" applyAlignment="1">
      <alignment horizontal="center" vertical="center"/>
    </xf>
    <xf numFmtId="0" fontId="18" fillId="6" borderId="2" xfId="0" applyFont="1" applyFill="1" applyBorder="1" applyAlignment="1">
      <alignment horizontal="center" vertical="center"/>
    </xf>
    <xf numFmtId="0" fontId="19" fillId="6" borderId="35" xfId="0" applyFont="1" applyFill="1" applyBorder="1" applyAlignment="1" applyProtection="1">
      <alignment horizontal="center" vertical="center" wrapText="1"/>
    </xf>
    <xf numFmtId="0" fontId="6" fillId="6" borderId="26" xfId="0" applyFont="1" applyFill="1" applyBorder="1" applyAlignment="1">
      <alignment horizontal="center" vertical="center" wrapText="1"/>
    </xf>
    <xf numFmtId="0" fontId="18"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18" fillId="6" borderId="8" xfId="0" applyFont="1" applyFill="1" applyBorder="1" applyAlignment="1">
      <alignment horizontal="center" vertical="center"/>
    </xf>
    <xf numFmtId="0" fontId="18" fillId="6" borderId="35" xfId="0" applyFont="1" applyFill="1" applyBorder="1" applyAlignment="1">
      <alignment horizontal="center" vertical="center"/>
    </xf>
    <xf numFmtId="0" fontId="18" fillId="6" borderId="3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18" fillId="6" borderId="33" xfId="0" applyFont="1" applyFill="1" applyBorder="1" applyAlignment="1">
      <alignment horizontal="center"/>
    </xf>
    <xf numFmtId="0" fontId="0" fillId="6" borderId="7" xfId="0" applyFill="1" applyBorder="1" applyAlignment="1">
      <alignment horizontal="center"/>
    </xf>
    <xf numFmtId="0" fontId="19" fillId="6" borderId="11" xfId="0" applyFont="1" applyFill="1" applyBorder="1" applyAlignment="1" applyProtection="1">
      <alignment horizontal="center" vertical="center"/>
    </xf>
    <xf numFmtId="0" fontId="0" fillId="6" borderId="2" xfId="0" applyFill="1" applyBorder="1" applyAlignment="1">
      <alignment horizontal="center" vertical="center"/>
    </xf>
    <xf numFmtId="0" fontId="0" fillId="6" borderId="7" xfId="0" applyFill="1" applyBorder="1" applyAlignment="1">
      <alignment horizontal="center" vertical="center"/>
    </xf>
    <xf numFmtId="0" fontId="11" fillId="6" borderId="2" xfId="0" applyFont="1" applyFill="1" applyBorder="1" applyAlignment="1">
      <alignment horizontal="center" vertical="center"/>
    </xf>
    <xf numFmtId="0" fontId="0" fillId="6" borderId="2" xfId="0" applyFill="1" applyBorder="1" applyAlignment="1">
      <alignment horizontal="center" vertical="center" wrapText="1"/>
    </xf>
    <xf numFmtId="0" fontId="0" fillId="6" borderId="32" xfId="0" applyFill="1" applyBorder="1" applyAlignment="1">
      <alignment horizontal="center" vertical="center" wrapText="1"/>
    </xf>
    <xf numFmtId="0" fontId="18" fillId="6" borderId="27" xfId="0" applyFont="1" applyFill="1" applyBorder="1" applyAlignment="1">
      <alignment horizontal="center" vertical="center"/>
    </xf>
    <xf numFmtId="0" fontId="19" fillId="6" borderId="7" xfId="0" applyFont="1" applyFill="1" applyBorder="1" applyAlignment="1" applyProtection="1">
      <alignment horizontal="center" vertical="center"/>
    </xf>
    <xf numFmtId="0" fontId="0" fillId="6" borderId="34" xfId="0" applyFill="1" applyBorder="1" applyAlignment="1">
      <alignment horizontal="center" vertical="center"/>
    </xf>
    <xf numFmtId="0" fontId="19" fillId="6" borderId="33" xfId="0" applyFont="1" applyFill="1" applyBorder="1" applyAlignment="1" applyProtection="1">
      <alignment horizontal="center" vertical="center"/>
    </xf>
    <xf numFmtId="0" fontId="11" fillId="6" borderId="27" xfId="0" applyFont="1" applyFill="1" applyBorder="1" applyAlignment="1">
      <alignment horizontal="center" vertical="center"/>
    </xf>
    <xf numFmtId="0" fontId="0" fillId="6" borderId="27" xfId="0" applyFill="1" applyBorder="1" applyAlignment="1">
      <alignment horizontal="center" vertical="center"/>
    </xf>
    <xf numFmtId="0" fontId="0" fillId="6" borderId="2" xfId="0" applyFill="1" applyBorder="1" applyAlignment="1">
      <alignment horizontal="center"/>
    </xf>
    <xf numFmtId="0" fontId="0" fillId="6" borderId="27" xfId="0" applyFill="1" applyBorder="1" applyAlignment="1">
      <alignment horizontal="center"/>
    </xf>
    <xf numFmtId="0" fontId="0" fillId="6" borderId="11" xfId="0" applyFill="1" applyBorder="1" applyAlignment="1">
      <alignment horizontal="center" vertical="center" wrapText="1"/>
    </xf>
    <xf numFmtId="0" fontId="0" fillId="6" borderId="27" xfId="0" applyFill="1" applyBorder="1" applyAlignment="1">
      <alignment horizontal="center" vertical="center" wrapText="1"/>
    </xf>
    <xf numFmtId="0" fontId="19" fillId="6" borderId="30" xfId="0" applyFont="1" applyFill="1" applyBorder="1" applyAlignment="1" applyProtection="1">
      <alignment horizontal="center" vertical="center" wrapText="1"/>
    </xf>
    <xf numFmtId="0" fontId="0" fillId="6" borderId="30" xfId="0" applyFill="1" applyBorder="1" applyAlignment="1">
      <alignment horizontal="center" vertical="center" wrapText="1"/>
    </xf>
    <xf numFmtId="0" fontId="19" fillId="6" borderId="32" xfId="0" applyFont="1" applyFill="1" applyBorder="1" applyAlignment="1" applyProtection="1">
      <alignment horizontal="center" vertical="center" wrapText="1"/>
    </xf>
    <xf numFmtId="0" fontId="18" fillId="6" borderId="36" xfId="0" applyFont="1" applyFill="1" applyBorder="1" applyAlignment="1">
      <alignment horizontal="center" vertical="center"/>
    </xf>
    <xf numFmtId="0" fontId="0" fillId="6" borderId="26" xfId="0" applyFill="1" applyBorder="1" applyAlignment="1">
      <alignment horizontal="center" vertical="center" wrapText="1"/>
    </xf>
    <xf numFmtId="0" fontId="11" fillId="6" borderId="33" xfId="0" applyFont="1" applyFill="1" applyBorder="1" applyAlignment="1">
      <alignment horizontal="center" vertical="center" wrapText="1"/>
    </xf>
    <xf numFmtId="0" fontId="0" fillId="6" borderId="34" xfId="0" applyFill="1" applyBorder="1" applyAlignment="1">
      <alignment horizontal="center" vertical="center" wrapText="1"/>
    </xf>
    <xf numFmtId="0" fontId="19" fillId="6" borderId="8" xfId="0" applyFont="1" applyFill="1" applyBorder="1" applyAlignment="1" applyProtection="1">
      <alignment horizontal="center" vertical="center" wrapText="1"/>
    </xf>
    <xf numFmtId="0" fontId="38" fillId="6" borderId="27" xfId="0" applyFont="1" applyFill="1" applyBorder="1" applyAlignment="1">
      <alignment horizontal="center" vertical="center"/>
    </xf>
    <xf numFmtId="0" fontId="38" fillId="6" borderId="2" xfId="0" applyFont="1" applyFill="1" applyBorder="1" applyAlignment="1">
      <alignment horizontal="center" vertical="center"/>
    </xf>
    <xf numFmtId="0" fontId="38" fillId="6" borderId="34" xfId="0" applyFont="1" applyFill="1" applyBorder="1" applyAlignment="1">
      <alignment horizontal="center" vertical="center"/>
    </xf>
    <xf numFmtId="0" fontId="19" fillId="6" borderId="0" xfId="0" applyFont="1" applyFill="1" applyBorder="1" applyAlignment="1" applyProtection="1">
      <alignment horizontal="center" vertical="center" wrapText="1"/>
    </xf>
    <xf numFmtId="0" fontId="19" fillId="6" borderId="17" xfId="0" applyFont="1" applyFill="1" applyBorder="1" applyAlignment="1" applyProtection="1">
      <alignment horizontal="center" vertical="center" wrapText="1"/>
    </xf>
    <xf numFmtId="0" fontId="11" fillId="6" borderId="11" xfId="0" applyFont="1" applyFill="1" applyBorder="1" applyAlignment="1">
      <alignment horizontal="center" vertical="center" wrapText="1"/>
    </xf>
    <xf numFmtId="0" fontId="32" fillId="6" borderId="11" xfId="0" applyFont="1" applyFill="1" applyBorder="1" applyAlignment="1">
      <alignment horizontal="center" vertical="center"/>
    </xf>
    <xf numFmtId="0" fontId="32" fillId="6" borderId="33" xfId="0" applyFont="1" applyFill="1" applyBorder="1" applyAlignment="1">
      <alignment horizontal="center" vertical="center"/>
    </xf>
    <xf numFmtId="0" fontId="18" fillId="6" borderId="21"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2" xfId="0" applyFont="1" applyFill="1" applyBorder="1" applyAlignment="1">
      <alignment horizontal="center"/>
    </xf>
    <xf numFmtId="0" fontId="18" fillId="6" borderId="11" xfId="0" applyFont="1" applyFill="1" applyBorder="1" applyAlignment="1">
      <alignment horizontal="center"/>
    </xf>
    <xf numFmtId="0" fontId="38" fillId="6" borderId="34" xfId="0" applyFont="1" applyFill="1" applyBorder="1" applyAlignment="1">
      <alignment horizontal="center"/>
    </xf>
    <xf numFmtId="0" fontId="18" fillId="6" borderId="2"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38" fillId="6" borderId="7" xfId="0" applyFont="1" applyFill="1" applyBorder="1" applyAlignment="1">
      <alignment horizontal="center" vertical="center"/>
    </xf>
    <xf numFmtId="0" fontId="0" fillId="6" borderId="34" xfId="0" applyFill="1" applyBorder="1" applyAlignment="1">
      <alignment horizontal="center"/>
    </xf>
    <xf numFmtId="0" fontId="18" fillId="6" borderId="21" xfId="0" applyFont="1" applyFill="1" applyBorder="1" applyAlignment="1">
      <alignment horizontal="center"/>
    </xf>
    <xf numFmtId="0" fontId="0" fillId="6" borderId="5" xfId="0" applyFill="1" applyBorder="1" applyAlignment="1">
      <alignment horizontal="center"/>
    </xf>
    <xf numFmtId="0" fontId="0" fillId="6" borderId="22" xfId="0" applyFill="1" applyBorder="1" applyAlignment="1">
      <alignment horizontal="center"/>
    </xf>
    <xf numFmtId="0" fontId="17" fillId="6" borderId="2" xfId="0" applyFont="1" applyFill="1" applyBorder="1" applyAlignment="1">
      <alignment horizontal="center"/>
    </xf>
    <xf numFmtId="0" fontId="17" fillId="6" borderId="27" xfId="0" applyFont="1" applyFill="1" applyBorder="1" applyAlignment="1">
      <alignment horizontal="center"/>
    </xf>
    <xf numFmtId="0" fontId="18" fillId="6" borderId="36" xfId="0" applyFont="1" applyFill="1" applyBorder="1" applyAlignment="1">
      <alignment horizontal="center"/>
    </xf>
    <xf numFmtId="0" fontId="19" fillId="6" borderId="17" xfId="0" applyFont="1" applyFill="1" applyBorder="1" applyAlignment="1" applyProtection="1">
      <alignment horizontal="center" wrapText="1"/>
    </xf>
    <xf numFmtId="0" fontId="0" fillId="6" borderId="26" xfId="0" applyFill="1" applyBorder="1" applyAlignment="1">
      <alignment horizontal="center" wrapText="1"/>
    </xf>
    <xf numFmtId="0" fontId="19" fillId="6" borderId="0" xfId="0" applyFont="1" applyFill="1" applyBorder="1" applyAlignment="1" applyProtection="1">
      <alignment horizontal="center" wrapText="1"/>
    </xf>
    <xf numFmtId="0" fontId="0" fillId="6" borderId="2" xfId="0" applyFill="1" applyBorder="1" applyAlignment="1">
      <alignment horizontal="center" wrapText="1"/>
    </xf>
    <xf numFmtId="0" fontId="11" fillId="6" borderId="11" xfId="0" applyFont="1" applyFill="1" applyBorder="1" applyAlignment="1">
      <alignment horizontal="center" wrapText="1"/>
    </xf>
    <xf numFmtId="0" fontId="0" fillId="6" borderId="27" xfId="0" applyFill="1" applyBorder="1" applyAlignment="1">
      <alignment horizontal="center" wrapText="1"/>
    </xf>
    <xf numFmtId="0" fontId="2" fillId="6" borderId="32" xfId="0" applyFont="1" applyFill="1" applyBorder="1" applyAlignment="1">
      <alignment horizontal="center" vertical="center" wrapText="1"/>
    </xf>
    <xf numFmtId="0" fontId="47" fillId="0" borderId="9" xfId="0" applyFont="1" applyBorder="1" applyAlignment="1">
      <alignment horizontal="center" vertical="center"/>
    </xf>
    <xf numFmtId="0" fontId="2" fillId="6" borderId="7" xfId="0" applyFont="1" applyFill="1" applyBorder="1" applyAlignment="1">
      <alignment horizontal="center" vertical="center"/>
    </xf>
    <xf numFmtId="0" fontId="2" fillId="6" borderId="34" xfId="0" applyFont="1" applyFill="1" applyBorder="1" applyAlignment="1">
      <alignment horizontal="center" vertical="center"/>
    </xf>
    <xf numFmtId="0" fontId="2" fillId="6" borderId="1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18" fillId="6" borderId="30" xfId="0" applyFont="1" applyFill="1" applyBorder="1" applyAlignment="1">
      <alignment horizontal="center" vertical="center"/>
    </xf>
    <xf numFmtId="0" fontId="6" fillId="6" borderId="30" xfId="0" applyFont="1" applyFill="1" applyBorder="1" applyAlignment="1">
      <alignment horizontal="center" vertical="center"/>
    </xf>
    <xf numFmtId="0" fontId="6" fillId="6" borderId="30" xfId="0" applyFont="1" applyFill="1" applyBorder="1" applyAlignment="1">
      <alignment horizontal="center" vertical="center" wrapText="1"/>
    </xf>
    <xf numFmtId="0" fontId="18" fillId="6" borderId="30" xfId="0" applyFont="1" applyFill="1" applyBorder="1" applyAlignment="1">
      <alignment horizontal="center"/>
    </xf>
    <xf numFmtId="0" fontId="18" fillId="6" borderId="30" xfId="0" applyFont="1" applyFill="1" applyBorder="1" applyAlignment="1">
      <alignment horizontal="center" vertical="center" wrapText="1"/>
    </xf>
    <xf numFmtId="0" fontId="26" fillId="6" borderId="7" xfId="0" applyFont="1" applyFill="1" applyBorder="1" applyAlignment="1">
      <alignment horizontal="left" vertical="center"/>
    </xf>
    <xf numFmtId="0" fontId="26" fillId="6" borderId="7" xfId="0" applyFont="1" applyFill="1" applyBorder="1" applyAlignment="1">
      <alignment horizontal="left" vertical="center" wrapText="1"/>
    </xf>
    <xf numFmtId="0" fontId="6" fillId="6" borderId="7" xfId="0" applyFont="1" applyFill="1" applyBorder="1" applyAlignment="1">
      <alignment horizontal="center"/>
    </xf>
    <xf numFmtId="0" fontId="6" fillId="6" borderId="34" xfId="0" applyFont="1" applyFill="1" applyBorder="1" applyAlignment="1">
      <alignment horizontal="center"/>
    </xf>
    <xf numFmtId="0" fontId="19" fillId="6" borderId="8" xfId="0" applyFont="1" applyFill="1" applyBorder="1" applyAlignment="1" applyProtection="1">
      <alignment horizontal="right" wrapText="1"/>
    </xf>
    <xf numFmtId="0" fontId="6" fillId="6" borderId="11" xfId="0" applyFont="1" applyFill="1" applyBorder="1" applyAlignment="1">
      <alignment horizontal="right" wrapText="1"/>
    </xf>
    <xf numFmtId="0" fontId="19" fillId="6" borderId="0" xfId="0" applyFont="1" applyFill="1" applyBorder="1" applyAlignment="1" applyProtection="1">
      <alignment horizontal="right" wrapText="1"/>
    </xf>
    <xf numFmtId="0" fontId="6" fillId="6" borderId="2" xfId="0" applyFont="1" applyFill="1" applyBorder="1" applyAlignment="1">
      <alignment horizontal="right" wrapText="1"/>
    </xf>
    <xf numFmtId="0" fontId="19" fillId="6" borderId="9" xfId="0" applyFont="1" applyFill="1" applyBorder="1" applyAlignment="1" applyProtection="1">
      <alignment horizontal="right" wrapText="1"/>
    </xf>
    <xf numFmtId="0" fontId="6" fillId="6" borderId="27" xfId="0" applyFont="1" applyFill="1" applyBorder="1" applyAlignment="1">
      <alignment horizontal="right" wrapText="1"/>
    </xf>
    <xf numFmtId="0" fontId="18" fillId="6" borderId="33" xfId="0" applyFont="1" applyFill="1" applyBorder="1" applyAlignment="1"/>
    <xf numFmtId="0" fontId="6" fillId="6" borderId="7" xfId="0" applyFont="1" applyFill="1" applyBorder="1" applyAlignment="1"/>
    <xf numFmtId="0" fontId="6" fillId="6" borderId="34" xfId="0" applyFont="1" applyFill="1" applyBorder="1" applyAlignment="1"/>
    <xf numFmtId="0" fontId="18" fillId="6" borderId="29" xfId="0" applyFont="1" applyFill="1" applyBorder="1" applyAlignment="1">
      <alignment horizontal="center" vertical="center"/>
    </xf>
    <xf numFmtId="0" fontId="18" fillId="6" borderId="32" xfId="0" applyFont="1" applyFill="1" applyBorder="1" applyAlignment="1">
      <alignment horizontal="center" vertical="center"/>
    </xf>
    <xf numFmtId="0" fontId="18" fillId="6" borderId="31" xfId="0" applyFont="1" applyFill="1" applyBorder="1" applyAlignment="1">
      <alignment horizontal="center" vertical="center"/>
    </xf>
    <xf numFmtId="0" fontId="18" fillId="6" borderId="31" xfId="0" applyFont="1" applyFill="1" applyBorder="1" applyAlignment="1">
      <alignment horizontal="center" vertical="center" wrapText="1"/>
    </xf>
    <xf numFmtId="0" fontId="18" fillId="6" borderId="32" xfId="0" applyFont="1" applyFill="1" applyBorder="1" applyAlignment="1">
      <alignment horizontal="center" vertical="center" wrapText="1"/>
    </xf>
  </cellXfs>
  <cellStyles count="3">
    <cellStyle name="Currency" xfId="2" builtin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D10"/>
  <sheetViews>
    <sheetView tabSelected="1" workbookViewId="0">
      <selection activeCell="D9" sqref="D9"/>
    </sheetView>
  </sheetViews>
  <sheetFormatPr defaultRowHeight="15"/>
  <cols>
    <col min="1" max="1" width="20.28515625" bestFit="1" customWidth="1"/>
    <col min="2" max="2" width="8.85546875" bestFit="1" customWidth="1"/>
    <col min="3" max="3" width="39.140625" bestFit="1" customWidth="1"/>
    <col min="4" max="4" width="61.140625" bestFit="1" customWidth="1"/>
  </cols>
  <sheetData>
    <row r="1" spans="1:4" ht="21">
      <c r="A1" s="457" t="s">
        <v>456</v>
      </c>
    </row>
    <row r="2" spans="1:4">
      <c r="A2" s="3" t="s">
        <v>457</v>
      </c>
    </row>
    <row r="3" spans="1:4">
      <c r="A3" s="458" t="s">
        <v>458</v>
      </c>
      <c r="B3" s="458" t="s">
        <v>459</v>
      </c>
      <c r="C3" s="458" t="s">
        <v>460</v>
      </c>
      <c r="D3" s="458" t="s">
        <v>461</v>
      </c>
    </row>
    <row r="4" spans="1:4" ht="30">
      <c r="A4" s="458">
        <v>1.1000000000000001</v>
      </c>
      <c r="B4" s="458" t="s">
        <v>470</v>
      </c>
      <c r="C4" s="458" t="s">
        <v>469</v>
      </c>
      <c r="D4" s="460" t="s">
        <v>471</v>
      </c>
    </row>
    <row r="5" spans="1:4">
      <c r="A5" s="458">
        <v>1</v>
      </c>
      <c r="B5" s="459">
        <v>41108</v>
      </c>
      <c r="C5" s="458"/>
      <c r="D5" s="458" t="s">
        <v>462</v>
      </c>
    </row>
    <row r="7" spans="1:4">
      <c r="A7" t="s">
        <v>463</v>
      </c>
    </row>
    <row r="8" spans="1:4">
      <c r="A8" s="458" t="s">
        <v>464</v>
      </c>
      <c r="B8" s="458" t="s">
        <v>458</v>
      </c>
      <c r="C8" s="458" t="s">
        <v>465</v>
      </c>
      <c r="D8" s="458" t="s">
        <v>466</v>
      </c>
    </row>
    <row r="9" spans="1:4">
      <c r="A9" s="458" t="s">
        <v>467</v>
      </c>
      <c r="B9" s="458">
        <v>1.1000000000000001</v>
      </c>
      <c r="C9" s="458"/>
      <c r="D9" s="458" t="s">
        <v>468</v>
      </c>
    </row>
    <row r="10" spans="1:4">
      <c r="A10" s="458" t="s">
        <v>467</v>
      </c>
      <c r="B10" s="458">
        <v>1</v>
      </c>
      <c r="C10" s="459">
        <v>41108</v>
      </c>
      <c r="D10" s="458" t="s">
        <v>468</v>
      </c>
    </row>
  </sheetData>
  <sheetProtection password="8725"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I18"/>
  <sheetViews>
    <sheetView workbookViewId="0">
      <selection activeCell="G21" sqref="G21"/>
    </sheetView>
  </sheetViews>
  <sheetFormatPr defaultRowHeight="12.75"/>
  <cols>
    <col min="1" max="1" width="27.85546875" style="453" bestFit="1" customWidth="1"/>
    <col min="2" max="8" width="9.5703125" style="453" bestFit="1" customWidth="1"/>
    <col min="9" max="9" width="10.5703125" style="453" bestFit="1" customWidth="1"/>
    <col min="10" max="10" width="9.140625" style="453"/>
    <col min="11" max="26" width="12.5703125" style="453" bestFit="1" customWidth="1"/>
    <col min="27" max="27" width="9.140625" style="453"/>
    <col min="28" max="35" width="12.7109375" style="453" customWidth="1"/>
    <col min="36" max="16384" width="9.140625" style="453"/>
  </cols>
  <sheetData>
    <row r="1" spans="1:35">
      <c r="A1" s="561" t="s">
        <v>448</v>
      </c>
      <c r="B1" s="476" t="s">
        <v>193</v>
      </c>
      <c r="C1" s="562"/>
      <c r="D1" s="562"/>
      <c r="E1" s="562"/>
      <c r="F1" s="562"/>
      <c r="G1" s="562"/>
      <c r="H1" s="562"/>
      <c r="I1" s="563"/>
      <c r="K1" s="570" t="s">
        <v>194</v>
      </c>
      <c r="L1" s="570"/>
      <c r="M1" s="570"/>
      <c r="N1" s="570"/>
      <c r="O1" s="570"/>
      <c r="P1" s="570"/>
      <c r="Q1" s="570"/>
      <c r="R1" s="570"/>
      <c r="S1" s="570"/>
      <c r="T1" s="570"/>
      <c r="U1" s="570"/>
      <c r="V1" s="570"/>
      <c r="W1" s="570"/>
      <c r="X1" s="570"/>
      <c r="Y1" s="570"/>
      <c r="Z1" s="570"/>
      <c r="AB1" s="567" t="s">
        <v>197</v>
      </c>
      <c r="AC1" s="568"/>
      <c r="AD1" s="568"/>
      <c r="AE1" s="568"/>
      <c r="AF1" s="568"/>
      <c r="AG1" s="568"/>
      <c r="AH1" s="568"/>
      <c r="AI1" s="568"/>
    </row>
    <row r="2" spans="1:35">
      <c r="A2" s="561"/>
      <c r="B2" s="481" t="s">
        <v>150</v>
      </c>
      <c r="C2" s="483" t="s">
        <v>159</v>
      </c>
      <c r="D2" s="483" t="s">
        <v>160</v>
      </c>
      <c r="E2" s="483" t="s">
        <v>161</v>
      </c>
      <c r="F2" s="483" t="s">
        <v>5</v>
      </c>
      <c r="G2" s="483" t="s">
        <v>162</v>
      </c>
      <c r="H2" s="485" t="s">
        <v>188</v>
      </c>
      <c r="I2" s="493" t="s">
        <v>7</v>
      </c>
      <c r="K2" s="476" t="s">
        <v>150</v>
      </c>
      <c r="L2" s="489"/>
      <c r="M2" s="476" t="s">
        <v>151</v>
      </c>
      <c r="N2" s="489"/>
      <c r="O2" s="476" t="s">
        <v>160</v>
      </c>
      <c r="P2" s="489"/>
      <c r="Q2" s="476" t="s">
        <v>161</v>
      </c>
      <c r="R2" s="489"/>
      <c r="S2" s="476" t="s">
        <v>5</v>
      </c>
      <c r="T2" s="489"/>
      <c r="U2" s="476" t="s">
        <v>162</v>
      </c>
      <c r="V2" s="489"/>
      <c r="W2" s="494" t="s">
        <v>158</v>
      </c>
      <c r="X2" s="477"/>
      <c r="Y2" s="476" t="s">
        <v>7</v>
      </c>
      <c r="Z2" s="477"/>
      <c r="AB2" s="522" t="s">
        <v>150</v>
      </c>
      <c r="AC2" s="522" t="s">
        <v>159</v>
      </c>
      <c r="AD2" s="522" t="s">
        <v>160</v>
      </c>
      <c r="AE2" s="522" t="s">
        <v>161</v>
      </c>
      <c r="AF2" s="522" t="s">
        <v>5</v>
      </c>
      <c r="AG2" s="522" t="s">
        <v>162</v>
      </c>
      <c r="AH2" s="522" t="s">
        <v>188</v>
      </c>
      <c r="AI2" s="571" t="s">
        <v>7</v>
      </c>
    </row>
    <row r="3" spans="1:35">
      <c r="A3" s="561"/>
      <c r="B3" s="564"/>
      <c r="C3" s="565"/>
      <c r="D3" s="565"/>
      <c r="E3" s="565"/>
      <c r="F3" s="565"/>
      <c r="G3" s="565"/>
      <c r="H3" s="566"/>
      <c r="I3" s="560"/>
      <c r="K3" s="450" t="s">
        <v>171</v>
      </c>
      <c r="L3" s="311" t="s">
        <v>172</v>
      </c>
      <c r="M3" s="450" t="s">
        <v>171</v>
      </c>
      <c r="N3" s="311" t="s">
        <v>172</v>
      </c>
      <c r="O3" s="450" t="s">
        <v>171</v>
      </c>
      <c r="P3" s="311" t="s">
        <v>172</v>
      </c>
      <c r="Q3" s="450" t="s">
        <v>171</v>
      </c>
      <c r="R3" s="311" t="s">
        <v>172</v>
      </c>
      <c r="S3" s="450" t="s">
        <v>171</v>
      </c>
      <c r="T3" s="311" t="s">
        <v>172</v>
      </c>
      <c r="U3" s="450" t="s">
        <v>171</v>
      </c>
      <c r="V3" s="311" t="s">
        <v>172</v>
      </c>
      <c r="W3" s="452" t="s">
        <v>171</v>
      </c>
      <c r="X3" s="452" t="s">
        <v>172</v>
      </c>
      <c r="Y3" s="449" t="s">
        <v>171</v>
      </c>
      <c r="Z3" s="451" t="s">
        <v>172</v>
      </c>
      <c r="AB3" s="569"/>
      <c r="AC3" s="569"/>
      <c r="AD3" s="569"/>
      <c r="AE3" s="569"/>
      <c r="AF3" s="569"/>
      <c r="AG3" s="569"/>
      <c r="AH3" s="569"/>
      <c r="AI3" s="571"/>
    </row>
    <row r="4" spans="1:35">
      <c r="A4" s="106" t="s">
        <v>235</v>
      </c>
      <c r="B4" s="454">
        <f>'3. Balanced Seas rMCZ Impacts'!B63</f>
        <v>3.5346821882482224</v>
      </c>
      <c r="C4" s="454">
        <f>'3. Balanced Seas rMCZ Impacts'!C63</f>
        <v>1.935561095022087</v>
      </c>
      <c r="D4" s="454">
        <f>'3. Balanced Seas rMCZ Impacts'!D63</f>
        <v>0.38680728219761606</v>
      </c>
      <c r="E4" s="454">
        <f>'3. Balanced Seas rMCZ Impacts'!E63</f>
        <v>0.84570534449833246</v>
      </c>
      <c r="F4" s="454">
        <f>'3. Balanced Seas rMCZ Impacts'!F63</f>
        <v>1.3012653123583009</v>
      </c>
      <c r="G4" s="454">
        <f>'3. Balanced Seas rMCZ Impacts'!G63</f>
        <v>7.5696769199992686E-2</v>
      </c>
      <c r="H4" s="454">
        <f>'3. Balanced Seas rMCZ Impacts'!H63</f>
        <v>0</v>
      </c>
      <c r="I4" s="454">
        <f>'3. Balanced Seas rMCZ Impacts'!I63</f>
        <v>8.0797179915245536</v>
      </c>
      <c r="K4" s="454">
        <f>'3. Balanced Seas rMCZ Impacts'!AI64</f>
        <v>0.53029637599153245</v>
      </c>
      <c r="L4" s="454">
        <f>'3. Balanced Seas rMCZ Impacts'!AJ63</f>
        <v>1.6489668551316665</v>
      </c>
      <c r="M4" s="454">
        <f>'3. Balanced Seas rMCZ Impacts'!AK64</f>
        <v>0.94614125693778872</v>
      </c>
      <c r="N4" s="454">
        <f>'3. Balanced Seas rMCZ Impacts'!AL63</f>
        <v>1.8319535569633247</v>
      </c>
      <c r="O4" s="454">
        <f>'3. Balanced Seas rMCZ Impacts'!AM64</f>
        <v>6.9261494016708799E-4</v>
      </c>
      <c r="P4" s="454">
        <f>'3. Balanced Seas rMCZ Impacts'!AN63</f>
        <v>6.9261494016708799E-4</v>
      </c>
      <c r="Q4" s="454">
        <f>'3. Balanced Seas rMCZ Impacts'!AO64</f>
        <v>2.0828687392210277E-2</v>
      </c>
      <c r="R4" s="454">
        <f>'3. Balanced Seas rMCZ Impacts'!AP63</f>
        <v>0.755108884443221</v>
      </c>
      <c r="S4" s="454">
        <f>'3. Balanced Seas rMCZ Impacts'!AQ64</f>
        <v>2.3551079565725101E-2</v>
      </c>
      <c r="T4" s="454">
        <f>'3. Balanced Seas rMCZ Impacts'!AR63</f>
        <v>1.1364821414674928</v>
      </c>
      <c r="U4" s="454">
        <f>'3. Balanced Seas rMCZ Impacts'!AS64</f>
        <v>9.5103180828140293E-4</v>
      </c>
      <c r="V4" s="454">
        <f>'3. Balanced Seas rMCZ Impacts'!AT63</f>
        <v>6.5790851479468546E-2</v>
      </c>
      <c r="W4" s="454">
        <f>'3. Balanced Seas rMCZ Impacts'!AU64</f>
        <v>0</v>
      </c>
      <c r="X4" s="454">
        <f>'3. Balanced Seas rMCZ Impacts'!AV63</f>
        <v>0</v>
      </c>
      <c r="Y4" s="454">
        <f>SUM(K4,M4,O4,Q4,S4,U4,W4)</f>
        <v>1.5224610466357051</v>
      </c>
      <c r="Z4" s="454">
        <f>SUM(L4,N4,P4,R4,T4,V4,X4)</f>
        <v>5.4389949044253409</v>
      </c>
      <c r="AB4" s="454">
        <f>'3. Balanced Seas rMCZ Impacts'!AY65</f>
        <v>1.1224130095950884</v>
      </c>
      <c r="AC4" s="454">
        <f>'3. Balanced Seas rMCZ Impacts'!AZ65</f>
        <v>1.4139939708461688</v>
      </c>
      <c r="AD4" s="454">
        <f>'3. Balanced Seas rMCZ Impacts'!BA65</f>
        <v>6.9261494016708799E-4</v>
      </c>
      <c r="AE4" s="454">
        <f>'3. Balanced Seas rMCZ Impacts'!BB65</f>
        <v>0.35550963447799488</v>
      </c>
      <c r="AF4" s="454">
        <f>'3. Balanced Seas rMCZ Impacts'!BC65</f>
        <v>0.45906209089077632</v>
      </c>
      <c r="AG4" s="454">
        <f>'3. Balanced Seas rMCZ Impacts'!BD65</f>
        <v>1.6769691012534296E-2</v>
      </c>
      <c r="AH4" s="454">
        <f>'3. Balanced Seas rMCZ Impacts'!BE65</f>
        <v>0</v>
      </c>
      <c r="AI4" s="454">
        <f>SUM(AB4:AH4)</f>
        <v>3.3684410117627301</v>
      </c>
    </row>
    <row r="5" spans="1:35">
      <c r="A5" s="7" t="s">
        <v>236</v>
      </c>
      <c r="B5" s="454">
        <f>'4.FindingSanctuary rMCZ Impacts'!B65</f>
        <v>0.16763993120237861</v>
      </c>
      <c r="C5" s="454">
        <f>'4.FindingSanctuary rMCZ Impacts'!C65</f>
        <v>0.85154516514052525</v>
      </c>
      <c r="D5" s="454">
        <f>'4.FindingSanctuary rMCZ Impacts'!D65</f>
        <v>3.916106492602691E-2</v>
      </c>
      <c r="E5" s="454">
        <f>'4.FindingSanctuary rMCZ Impacts'!E65</f>
        <v>1.8058999647416567</v>
      </c>
      <c r="F5" s="454">
        <f>'4.FindingSanctuary rMCZ Impacts'!F65</f>
        <v>0.64136460888239433</v>
      </c>
      <c r="G5" s="454">
        <f>'4.FindingSanctuary rMCZ Impacts'!G65</f>
        <v>0.23765250158737014</v>
      </c>
      <c r="H5" s="454">
        <f>'4.FindingSanctuary rMCZ Impacts'!H65</f>
        <v>0</v>
      </c>
      <c r="I5" s="454">
        <f>'4.FindingSanctuary rMCZ Impacts'!I65</f>
        <v>3.7432632364803524</v>
      </c>
      <c r="K5" s="454">
        <f>'4.FindingSanctuary rMCZ Impacts'!AY65</f>
        <v>1.1486951659431487E-2</v>
      </c>
      <c r="L5" s="454">
        <f>'4.FindingSanctuary rMCZ Impacts'!AZ65</f>
        <v>0.10795171174093489</v>
      </c>
      <c r="M5" s="454">
        <f>'4.FindingSanctuary rMCZ Impacts'!BA65</f>
        <v>4.6467240247785513E-3</v>
      </c>
      <c r="N5" s="454">
        <f>'4.FindingSanctuary rMCZ Impacts'!BB65</f>
        <v>0.8253925424632943</v>
      </c>
      <c r="O5" s="454">
        <f>'4.FindingSanctuary rMCZ Impacts'!BC65</f>
        <v>0</v>
      </c>
      <c r="P5" s="454">
        <f>'4.FindingSanctuary rMCZ Impacts'!BD65</f>
        <v>4.8914523941571501E-8</v>
      </c>
      <c r="Q5" s="454">
        <f>'4.FindingSanctuary rMCZ Impacts'!BE65</f>
        <v>6.6802172316967917E-2</v>
      </c>
      <c r="R5" s="454">
        <f>'4.FindingSanctuary rMCZ Impacts'!BF65</f>
        <v>0.51885373170767057</v>
      </c>
      <c r="S5" s="454">
        <f>'4.FindingSanctuary rMCZ Impacts'!BG65</f>
        <v>3.7840832738198778E-2</v>
      </c>
      <c r="T5" s="454">
        <f>'4.FindingSanctuary rMCZ Impacts'!BH65</f>
        <v>0.40645668138372587</v>
      </c>
      <c r="U5" s="454">
        <f>'4.FindingSanctuary rMCZ Impacts'!BI65</f>
        <v>2.931854444086052E-2</v>
      </c>
      <c r="V5" s="454">
        <f>'4.FindingSanctuary rMCZ Impacts'!BJ65</f>
        <v>0.13396285377503803</v>
      </c>
      <c r="W5" s="454">
        <f>'4.FindingSanctuary rMCZ Impacts'!BK65</f>
        <v>0</v>
      </c>
      <c r="X5" s="454">
        <f>'4.FindingSanctuary rMCZ Impacts'!BL65</f>
        <v>0</v>
      </c>
      <c r="Y5" s="454">
        <f t="shared" ref="Y5:Y7" si="0">SUM(K5,M5,O5,Q5,S5,U5,W5)</f>
        <v>0.15009522518023724</v>
      </c>
      <c r="Z5" s="454">
        <f t="shared" ref="Z5:Z7" si="1">SUM(L5,N5,P5,R5,T5,V5,X5)</f>
        <v>1.9926175699851876</v>
      </c>
      <c r="AB5" s="454">
        <f>'4.FindingSanctuary rMCZ Impacts'!BO65</f>
        <v>5.830100551590698E-2</v>
      </c>
      <c r="AC5" s="454">
        <f>'4.FindingSanctuary rMCZ Impacts'!BP65</f>
        <v>0.41446052405652839</v>
      </c>
      <c r="AD5" s="454">
        <f>'4.FindingSanctuary rMCZ Impacts'!BQ65</f>
        <v>2.445726197078575E-8</v>
      </c>
      <c r="AE5" s="454">
        <f>'4.FindingSanctuary rMCZ Impacts'!BR65</f>
        <v>0.18039006216464359</v>
      </c>
      <c r="AF5" s="454">
        <f>'4.FindingSanctuary rMCZ Impacts'!BS65</f>
        <v>0.13069597387780416</v>
      </c>
      <c r="AG5" s="454">
        <f>'4.FindingSanctuary rMCZ Impacts'!BT65</f>
        <v>5.7676302156979282E-2</v>
      </c>
      <c r="AH5" s="454">
        <f>'4.FindingSanctuary rMCZ Impacts'!BU65</f>
        <v>0</v>
      </c>
      <c r="AI5" s="454">
        <f t="shared" ref="AI5:AI7" si="2">SUM(AB5:AH5)</f>
        <v>0.84152389222912438</v>
      </c>
    </row>
    <row r="6" spans="1:35">
      <c r="A6" s="106" t="s">
        <v>237</v>
      </c>
      <c r="B6" s="454">
        <f>'5. ISCZ rMCZ Impacts'!B38</f>
        <v>0.24207280579470736</v>
      </c>
      <c r="C6" s="454">
        <f>'5. ISCZ rMCZ Impacts'!C38</f>
        <v>4.1639959227631147</v>
      </c>
      <c r="D6" s="454">
        <f>'5. ISCZ rMCZ Impacts'!D38</f>
        <v>0.24428337870115566</v>
      </c>
      <c r="E6" s="454">
        <f>'5. ISCZ rMCZ Impacts'!E38</f>
        <v>0.8076693093565559</v>
      </c>
      <c r="F6" s="454">
        <f>'5. ISCZ rMCZ Impacts'!F38</f>
        <v>2.7395347991208429E-3</v>
      </c>
      <c r="G6" s="454">
        <f>'5. ISCZ rMCZ Impacts'!G38</f>
        <v>4.2012105200002204E-4</v>
      </c>
      <c r="H6" s="454">
        <f>'5. ISCZ rMCZ Impacts'!H38</f>
        <v>0.19219700000000001</v>
      </c>
      <c r="I6" s="454">
        <f>'5. ISCZ rMCZ Impacts'!I38</f>
        <v>5.6533780724666549</v>
      </c>
      <c r="K6" s="454">
        <f>'5. ISCZ rMCZ Impacts'!AI38</f>
        <v>2.5834604334697465E-2</v>
      </c>
      <c r="L6" s="454">
        <f>'5. ISCZ rMCZ Impacts'!AJ38</f>
        <v>0.15152541556275126</v>
      </c>
      <c r="M6" s="454">
        <f>'5. ISCZ rMCZ Impacts'!AK38</f>
        <v>0.43160322429718828</v>
      </c>
      <c r="N6" s="454">
        <f>'5. ISCZ rMCZ Impacts'!AL38</f>
        <v>4.0417976108937479</v>
      </c>
      <c r="O6" s="454">
        <f>'5. ISCZ rMCZ Impacts'!AM38</f>
        <v>4.5516477445054E-2</v>
      </c>
      <c r="P6" s="454">
        <f>'5. ISCZ rMCZ Impacts'!AN38</f>
        <v>4.5516477445054E-2</v>
      </c>
      <c r="Q6" s="454">
        <f>'5. ISCZ rMCZ Impacts'!AO38</f>
        <v>7.8585767491524558E-2</v>
      </c>
      <c r="R6" s="454">
        <f>'5. ISCZ rMCZ Impacts'!AP38</f>
        <v>9.331547705299964E-2</v>
      </c>
      <c r="S6" s="454">
        <f>'5. ISCZ rMCZ Impacts'!AQ38</f>
        <v>1.1606582024999998E-4</v>
      </c>
      <c r="T6" s="454">
        <f>'5. ISCZ rMCZ Impacts'!AR38</f>
        <v>7.0208836276834869E-4</v>
      </c>
      <c r="U6" s="454">
        <f>'5. ISCZ rMCZ Impacts'!AS38</f>
        <v>7.7055037499999996E-6</v>
      </c>
      <c r="V6" s="454">
        <f>'5. ISCZ rMCZ Impacts'!AT38</f>
        <v>1.7741751325920415E-4</v>
      </c>
      <c r="W6" s="454">
        <f>'5. ISCZ rMCZ Impacts'!AU38</f>
        <v>4.9610000000000001E-2</v>
      </c>
      <c r="X6" s="454">
        <f>'5. ISCZ rMCZ Impacts'!AV38</f>
        <v>0.19219700000000001</v>
      </c>
      <c r="Y6" s="454">
        <f t="shared" si="0"/>
        <v>0.63127384489246441</v>
      </c>
      <c r="Z6" s="454">
        <f t="shared" si="1"/>
        <v>4.525231486830581</v>
      </c>
      <c r="AB6" s="454">
        <f>'5. ISCZ rMCZ Impacts'!AY38</f>
        <v>8.8726605372441106E-2</v>
      </c>
      <c r="AC6" s="454">
        <f>'5. ISCZ rMCZ Impacts'!AZ38</f>
        <v>2.2191029655010519</v>
      </c>
      <c r="AD6" s="454">
        <f>'5. ISCZ rMCZ Impacts'!BA38</f>
        <v>4.5516477445054E-2</v>
      </c>
      <c r="AE6" s="454">
        <f>'5. ISCZ rMCZ Impacts'!BB38</f>
        <v>8.5673351870873118E-2</v>
      </c>
      <c r="AF6" s="454">
        <f>'5. ISCZ rMCZ Impacts'!BC38</f>
        <v>3.1930119150917437E-4</v>
      </c>
      <c r="AG6" s="454">
        <f>'5. ISCZ rMCZ Impacts'!BD38</f>
        <v>9.6578924339868965E-5</v>
      </c>
      <c r="AH6" s="454">
        <f>'5. ISCZ rMCZ Impacts'!BE38</f>
        <v>8.3944249999999998E-2</v>
      </c>
      <c r="AI6" s="454">
        <f t="shared" si="2"/>
        <v>2.5233795303052688</v>
      </c>
    </row>
    <row r="7" spans="1:35">
      <c r="A7" s="106" t="s">
        <v>238</v>
      </c>
      <c r="B7" s="454">
        <f>'6. Net Gain rMCZ Impacts'!B39</f>
        <v>0.17486006000000001</v>
      </c>
      <c r="C7" s="454">
        <f>'6. Net Gain rMCZ Impacts'!C39</f>
        <v>1.8341592244065055</v>
      </c>
      <c r="D7" s="454">
        <f>'6. Net Gain rMCZ Impacts'!D39</f>
        <v>0.55102593999999994</v>
      </c>
      <c r="E7" s="454">
        <f>'6. Net Gain rMCZ Impacts'!E39</f>
        <v>4.7469822100000005</v>
      </c>
      <c r="F7" s="454">
        <f>'6. Net Gain rMCZ Impacts'!F39</f>
        <v>0.24231425999999998</v>
      </c>
      <c r="G7" s="454">
        <f>'6. Net Gain rMCZ Impacts'!G39</f>
        <v>0.12147113</v>
      </c>
      <c r="H7" s="454">
        <f>'6. Net Gain rMCZ Impacts'!H39</f>
        <v>0</v>
      </c>
      <c r="I7" s="454">
        <f>'6. Net Gain rMCZ Impacts'!I39</f>
        <v>7.6708128244065055</v>
      </c>
      <c r="K7" s="454">
        <f>'6. Net Gain rMCZ Impacts'!AQ39</f>
        <v>3.8649999999999998E-5</v>
      </c>
      <c r="L7" s="454">
        <f>'6. Net Gain rMCZ Impacts'!AR39</f>
        <v>0.14564081000000001</v>
      </c>
      <c r="M7" s="454">
        <f>'6. Net Gain rMCZ Impacts'!AS39</f>
        <v>4.8574000000000004E-3</v>
      </c>
      <c r="N7" s="454">
        <f>'6. Net Gain rMCZ Impacts'!AT39</f>
        <v>0.76974461440650577</v>
      </c>
      <c r="O7" s="454">
        <f>'6. Net Gain rMCZ Impacts'!AU39</f>
        <v>0</v>
      </c>
      <c r="P7" s="454">
        <f>'6. Net Gain rMCZ Impacts'!AV39</f>
        <v>1.7228250000000001E-2</v>
      </c>
      <c r="Q7" s="454">
        <f>'6. Net Gain rMCZ Impacts'!AW39</f>
        <v>4.3924020000000001E-2</v>
      </c>
      <c r="R7" s="454">
        <f>'6. Net Gain rMCZ Impacts'!AX39</f>
        <v>2.8018828899999999</v>
      </c>
      <c r="S7" s="454">
        <f>'6. Net Gain rMCZ Impacts'!AY39</f>
        <v>3.9621999999999997E-4</v>
      </c>
      <c r="T7" s="454">
        <f>'6. Net Gain rMCZ Impacts'!AZ39</f>
        <v>1.9340224940113157E-2</v>
      </c>
      <c r="U7" s="454">
        <f>'6. Net Gain rMCZ Impacts'!BA39</f>
        <v>3.4403999999999999E-4</v>
      </c>
      <c r="V7" s="454">
        <f>'6. Net Gain rMCZ Impacts'!BB39</f>
        <v>4.2760699999999999E-2</v>
      </c>
      <c r="W7" s="454">
        <f>'6. Net Gain rMCZ Impacts'!BC39</f>
        <v>0</v>
      </c>
      <c r="X7" s="454">
        <f>'6. Net Gain rMCZ Impacts'!BD39</f>
        <v>0</v>
      </c>
      <c r="Y7" s="454">
        <f t="shared" si="0"/>
        <v>4.956033E-2</v>
      </c>
      <c r="Z7" s="454">
        <f t="shared" si="1"/>
        <v>3.796597489346619</v>
      </c>
      <c r="AB7" s="454">
        <f>'6. Net Gain rMCZ Impacts'!BG39</f>
        <v>7.2839730000000005E-2</v>
      </c>
      <c r="AC7" s="454">
        <f>'6. Net Gain rMCZ Impacts'!BH39</f>
        <v>0.38730100720325283</v>
      </c>
      <c r="AD7" s="454">
        <f>'6. Net Gain rMCZ Impacts'!BI39</f>
        <v>8.6141250000000003E-3</v>
      </c>
      <c r="AE7" s="454">
        <f>'6. Net Gain rMCZ Impacts'!BJ39</f>
        <v>0.73341373749999983</v>
      </c>
      <c r="AF7" s="454">
        <f>'6. Net Gain rMCZ Impacts'!BK39</f>
        <v>5.1322212350282887E-3</v>
      </c>
      <c r="AG7" s="454">
        <f>'6. Net Gain rMCZ Impacts'!BL39</f>
        <v>1.0948204999999997E-2</v>
      </c>
      <c r="AH7" s="454">
        <f>'6. Net Gain rMCZ Impacts'!BM39</f>
        <v>0</v>
      </c>
      <c r="AI7" s="454">
        <f t="shared" si="2"/>
        <v>1.218249025938281</v>
      </c>
    </row>
    <row r="8" spans="1:35">
      <c r="A8" s="106" t="s">
        <v>239</v>
      </c>
      <c r="B8" s="454">
        <f>SUM(B4:B7)</f>
        <v>4.1192549852453082</v>
      </c>
      <c r="C8" s="454">
        <f t="shared" ref="C8:I8" si="3">SUM(C4:C7)</f>
        <v>8.7852614073322322</v>
      </c>
      <c r="D8" s="454">
        <f t="shared" si="3"/>
        <v>1.2212776658247986</v>
      </c>
      <c r="E8" s="454">
        <f t="shared" si="3"/>
        <v>8.2062568285965458</v>
      </c>
      <c r="F8" s="454">
        <f t="shared" si="3"/>
        <v>2.1876837160398162</v>
      </c>
      <c r="G8" s="454">
        <f t="shared" si="3"/>
        <v>0.43524052183936285</v>
      </c>
      <c r="H8" s="454">
        <f t="shared" si="3"/>
        <v>0.19219700000000001</v>
      </c>
      <c r="I8" s="454">
        <f t="shared" si="3"/>
        <v>25.147172124878068</v>
      </c>
      <c r="K8" s="454">
        <f>SUM(K4:K7)</f>
        <v>0.56765658198566138</v>
      </c>
      <c r="L8" s="454">
        <f t="shared" ref="L8:X8" si="4">SUM(L4:L7)</f>
        <v>2.0540847924353529</v>
      </c>
      <c r="M8" s="454">
        <f t="shared" si="4"/>
        <v>1.3872486052597555</v>
      </c>
      <c r="N8" s="454">
        <f t="shared" si="4"/>
        <v>7.4688883247268727</v>
      </c>
      <c r="O8" s="454">
        <f t="shared" si="4"/>
        <v>4.6209092385221091E-2</v>
      </c>
      <c r="P8" s="454">
        <f t="shared" si="4"/>
        <v>6.343739129974503E-2</v>
      </c>
      <c r="Q8" s="454">
        <f t="shared" si="4"/>
        <v>0.21014064720070275</v>
      </c>
      <c r="R8" s="454">
        <f t="shared" si="4"/>
        <v>4.1691609832038914</v>
      </c>
      <c r="S8" s="454">
        <f t="shared" si="4"/>
        <v>6.190419812417388E-2</v>
      </c>
      <c r="T8" s="454">
        <f t="shared" si="4"/>
        <v>1.5629811361541002</v>
      </c>
      <c r="U8" s="454">
        <f t="shared" si="4"/>
        <v>3.0621321752891922E-2</v>
      </c>
      <c r="V8" s="454">
        <f t="shared" si="4"/>
        <v>0.2426918227677658</v>
      </c>
      <c r="W8" s="454">
        <f t="shared" si="4"/>
        <v>4.9610000000000001E-2</v>
      </c>
      <c r="X8" s="454">
        <f t="shared" si="4"/>
        <v>0.19219700000000001</v>
      </c>
      <c r="Y8" s="454">
        <f>SUM(Y4:Y7)</f>
        <v>2.3533904467084068</v>
      </c>
      <c r="Z8" s="454">
        <f>SUM(Z4:Z7)</f>
        <v>15.753441450587728</v>
      </c>
      <c r="AB8" s="454">
        <f>SUM(AB4:AB7)</f>
        <v>1.3422803504834366</v>
      </c>
      <c r="AC8" s="454">
        <f t="shared" ref="AC8:AI8" si="5">SUM(AC4:AC7)</f>
        <v>4.4348584676070022</v>
      </c>
      <c r="AD8" s="454">
        <f t="shared" si="5"/>
        <v>5.4823241842483057E-2</v>
      </c>
      <c r="AE8" s="454">
        <f t="shared" si="5"/>
        <v>1.3549867860135114</v>
      </c>
      <c r="AF8" s="454">
        <f t="shared" si="5"/>
        <v>0.59520958719511796</v>
      </c>
      <c r="AG8" s="454">
        <f t="shared" si="5"/>
        <v>8.5490777093853457E-2</v>
      </c>
      <c r="AH8" s="454">
        <f t="shared" si="5"/>
        <v>8.3944249999999998E-2</v>
      </c>
      <c r="AI8" s="454">
        <f t="shared" si="5"/>
        <v>7.9515934602354044</v>
      </c>
    </row>
    <row r="11" spans="1:35">
      <c r="A11" s="561" t="s">
        <v>449</v>
      </c>
      <c r="B11" s="478" t="s">
        <v>195</v>
      </c>
      <c r="C11" s="479"/>
      <c r="D11" s="479"/>
      <c r="E11" s="479"/>
      <c r="F11" s="479"/>
      <c r="G11" s="479"/>
      <c r="H11" s="479"/>
      <c r="I11" s="480"/>
      <c r="K11" s="570" t="s">
        <v>450</v>
      </c>
      <c r="L11" s="570"/>
      <c r="M11" s="570"/>
      <c r="N11" s="570"/>
      <c r="O11" s="570"/>
      <c r="P11" s="570"/>
      <c r="Q11" s="570"/>
      <c r="R11" s="570"/>
      <c r="S11" s="570"/>
      <c r="T11" s="570"/>
      <c r="U11" s="570"/>
      <c r="V11" s="570"/>
      <c r="W11" s="570"/>
      <c r="X11" s="570"/>
      <c r="Y11" s="570"/>
      <c r="Z11" s="570"/>
      <c r="AB11" s="567" t="s">
        <v>451</v>
      </c>
      <c r="AC11" s="568"/>
      <c r="AD11" s="568"/>
      <c r="AE11" s="568"/>
      <c r="AF11" s="568"/>
      <c r="AG11" s="568"/>
      <c r="AH11" s="568"/>
      <c r="AI11" s="568"/>
    </row>
    <row r="12" spans="1:35">
      <c r="A12" s="561"/>
      <c r="B12" s="481" t="s">
        <v>150</v>
      </c>
      <c r="C12" s="483" t="s">
        <v>159</v>
      </c>
      <c r="D12" s="483" t="s">
        <v>160</v>
      </c>
      <c r="E12" s="483" t="s">
        <v>161</v>
      </c>
      <c r="F12" s="483" t="s">
        <v>5</v>
      </c>
      <c r="G12" s="483" t="s">
        <v>162</v>
      </c>
      <c r="H12" s="485" t="s">
        <v>188</v>
      </c>
      <c r="I12" s="487" t="s">
        <v>7</v>
      </c>
      <c r="K12" s="476" t="s">
        <v>150</v>
      </c>
      <c r="L12" s="489"/>
      <c r="M12" s="476" t="s">
        <v>151</v>
      </c>
      <c r="N12" s="489"/>
      <c r="O12" s="476" t="s">
        <v>160</v>
      </c>
      <c r="P12" s="489"/>
      <c r="Q12" s="476" t="s">
        <v>161</v>
      </c>
      <c r="R12" s="489"/>
      <c r="S12" s="476" t="s">
        <v>5</v>
      </c>
      <c r="T12" s="489"/>
      <c r="U12" s="476" t="s">
        <v>162</v>
      </c>
      <c r="V12" s="489"/>
      <c r="W12" s="494" t="s">
        <v>158</v>
      </c>
      <c r="X12" s="477"/>
      <c r="Y12" s="476" t="s">
        <v>7</v>
      </c>
      <c r="Z12" s="477"/>
      <c r="AB12" s="522" t="s">
        <v>150</v>
      </c>
      <c r="AC12" s="522" t="s">
        <v>159</v>
      </c>
      <c r="AD12" s="522" t="s">
        <v>160</v>
      </c>
      <c r="AE12" s="522" t="s">
        <v>161</v>
      </c>
      <c r="AF12" s="522" t="s">
        <v>5</v>
      </c>
      <c r="AG12" s="522" t="s">
        <v>162</v>
      </c>
      <c r="AH12" s="522" t="s">
        <v>188</v>
      </c>
      <c r="AI12" s="571" t="s">
        <v>7</v>
      </c>
    </row>
    <row r="13" spans="1:35">
      <c r="A13" s="561"/>
      <c r="B13" s="482"/>
      <c r="C13" s="484"/>
      <c r="D13" s="484"/>
      <c r="E13" s="484"/>
      <c r="F13" s="484"/>
      <c r="G13" s="484"/>
      <c r="H13" s="486"/>
      <c r="I13" s="488"/>
      <c r="K13" s="450" t="s">
        <v>171</v>
      </c>
      <c r="L13" s="311" t="s">
        <v>172</v>
      </c>
      <c r="M13" s="450" t="s">
        <v>171</v>
      </c>
      <c r="N13" s="311" t="s">
        <v>172</v>
      </c>
      <c r="O13" s="450" t="s">
        <v>171</v>
      </c>
      <c r="P13" s="311" t="s">
        <v>172</v>
      </c>
      <c r="Q13" s="450" t="s">
        <v>171</v>
      </c>
      <c r="R13" s="311" t="s">
        <v>172</v>
      </c>
      <c r="S13" s="450" t="s">
        <v>171</v>
      </c>
      <c r="T13" s="311" t="s">
        <v>172</v>
      </c>
      <c r="U13" s="450" t="s">
        <v>171</v>
      </c>
      <c r="V13" s="311" t="s">
        <v>172</v>
      </c>
      <c r="W13" s="452" t="s">
        <v>171</v>
      </c>
      <c r="X13" s="452" t="s">
        <v>172</v>
      </c>
      <c r="Y13" s="449" t="s">
        <v>171</v>
      </c>
      <c r="Z13" s="451" t="s">
        <v>172</v>
      </c>
      <c r="AB13" s="569"/>
      <c r="AC13" s="569"/>
      <c r="AD13" s="569"/>
      <c r="AE13" s="569"/>
      <c r="AF13" s="569"/>
      <c r="AG13" s="569"/>
      <c r="AH13" s="569"/>
      <c r="AI13" s="571"/>
    </row>
    <row r="14" spans="1:35">
      <c r="A14" s="106" t="s">
        <v>235</v>
      </c>
      <c r="B14" s="454">
        <f>'3. Balanced Seas rMCZ Impacts'!BI63</f>
        <v>1.678844060577608</v>
      </c>
      <c r="C14" s="454">
        <f>'3. Balanced Seas rMCZ Impacts'!BJ63</f>
        <v>0.81098557409918781</v>
      </c>
      <c r="D14" s="454">
        <f>'3. Balanced Seas rMCZ Impacts'!BK63</f>
        <v>0.21620866390086543</v>
      </c>
      <c r="E14" s="454">
        <f>'3. Balanced Seas rMCZ Impacts'!BL63</f>
        <v>0.40950611389951297</v>
      </c>
      <c r="F14" s="454">
        <f>'3. Balanced Seas rMCZ Impacts'!BM63</f>
        <v>0.57666306001846468</v>
      </c>
      <c r="G14" s="454">
        <f>'3. Balanced Seas rMCZ Impacts'!BN63</f>
        <v>4.4456279906721338E-2</v>
      </c>
      <c r="H14" s="454">
        <f>'3. Balanced Seas rMCZ Impacts'!BO63</f>
        <v>0</v>
      </c>
      <c r="I14" s="454">
        <f>SUM(B14:H14)</f>
        <v>3.73666375240236</v>
      </c>
      <c r="K14" s="454">
        <f>'3. Balanced Seas rMCZ Impacts'!CP64</f>
        <v>0.25187127831156914</v>
      </c>
      <c r="L14" s="454">
        <f>'3. Balanced Seas rMCZ Impacts'!CQ63</f>
        <v>0.78319861967537319</v>
      </c>
      <c r="M14" s="454">
        <f>'3. Balanced Seas rMCZ Impacts'!CR64</f>
        <v>0.39642608668359491</v>
      </c>
      <c r="N14" s="454">
        <f>'3. Balanced Seas rMCZ Impacts'!CS63</f>
        <v>0.76757479313769617</v>
      </c>
      <c r="O14" s="454">
        <f>'3. Balanced Seas rMCZ Impacts'!CT64</f>
        <v>3.871420154256519E-4</v>
      </c>
      <c r="P14" s="454">
        <f>'3. Balanced Seas rMCZ Impacts'!CU63</f>
        <v>3.871420154256519E-4</v>
      </c>
      <c r="Q14" s="454">
        <f>'3. Balanced Seas rMCZ Impacts'!CV64</f>
        <v>1.0085634301709948E-2</v>
      </c>
      <c r="R14" s="454">
        <f>'3. Balanced Seas rMCZ Impacts'!CW63</f>
        <v>0.36563763827550166</v>
      </c>
      <c r="S14" s="454">
        <f>'3. Balanced Seas rMCZ Impacts'!CX64</f>
        <v>1.0436793696203484E-2</v>
      </c>
      <c r="T14" s="454">
        <f>'3. Balanced Seas rMCZ Impacts'!CY63</f>
        <v>0.50363846875104279</v>
      </c>
      <c r="U14" s="454">
        <f>'3. Balanced Seas rMCZ Impacts'!CZ64</f>
        <v>5.5853554538702122E-4</v>
      </c>
      <c r="V14" s="454">
        <f>'3. Balanced Seas rMCZ Impacts'!DA63</f>
        <v>3.8638591046671347E-2</v>
      </c>
      <c r="W14" s="454">
        <f>'3. Balanced Seas rMCZ Impacts'!DB64</f>
        <v>0</v>
      </c>
      <c r="X14" s="454">
        <f>'3. Balanced Seas rMCZ Impacts'!DC63</f>
        <v>0</v>
      </c>
      <c r="Y14" s="454">
        <f>SUM(K14,M14,O14,Q14,S14,U14,W14)</f>
        <v>0.66976547055389002</v>
      </c>
      <c r="Z14" s="454">
        <f>SUM(L14,N14,P14,R14,T14,V14,X14)</f>
        <v>2.459075252901711</v>
      </c>
      <c r="AB14" s="454">
        <f>'3. Balanced Seas rMCZ Impacts'!DF65</f>
        <v>0.53310490570798197</v>
      </c>
      <c r="AC14" s="454">
        <f>'3. Balanced Seas rMCZ Impacts'!DG65</f>
        <v>0.59245286298048117</v>
      </c>
      <c r="AD14" s="454">
        <f>'3. Balanced Seas rMCZ Impacts'!DH65</f>
        <v>3.871420154256519E-4</v>
      </c>
      <c r="AE14" s="454">
        <f>'3. Balanced Seas rMCZ Impacts'!DI65</f>
        <v>0.17214431694916058</v>
      </c>
      <c r="AF14" s="454">
        <f>'3. Balanced Seas rMCZ Impacts'!DJ65</f>
        <v>0.20343595388075505</v>
      </c>
      <c r="AG14" s="454">
        <f>'3. Balanced Seas rMCZ Impacts'!DK65</f>
        <v>9.8487436845921001E-3</v>
      </c>
      <c r="AH14" s="454">
        <f>'3. Balanced Seas rMCZ Impacts'!DL65</f>
        <v>0</v>
      </c>
      <c r="AI14" s="454">
        <f>SUM(AB14:AH14)</f>
        <v>1.5113739252183966</v>
      </c>
    </row>
    <row r="15" spans="1:35">
      <c r="A15" s="7" t="s">
        <v>236</v>
      </c>
      <c r="B15" s="454">
        <f>'4.FindingSanctuary rMCZ Impacts'!BY65</f>
        <v>7.9622802794113046E-2</v>
      </c>
      <c r="C15" s="454">
        <f>'4.FindingSanctuary rMCZ Impacts'!BZ65</f>
        <v>0.35679103408254664</v>
      </c>
      <c r="D15" s="454">
        <f>'4.FindingSanctuary rMCZ Impacts'!CA65</f>
        <v>2.1889353986530264E-2</v>
      </c>
      <c r="E15" s="454">
        <f>'4.FindingSanctuary rMCZ Impacts'!CB65</f>
        <v>0.87445004511743607</v>
      </c>
      <c r="F15" s="454">
        <f>'4.FindingSanctuary rMCZ Impacts'!CC65</f>
        <v>0.28422434259419466</v>
      </c>
      <c r="G15" s="454">
        <f>'4.FindingSanctuary rMCZ Impacts'!CD65</f>
        <v>0.13957195588080235</v>
      </c>
      <c r="H15" s="454">
        <f>'4.FindingSanctuary rMCZ Impacts'!CE65</f>
        <v>0</v>
      </c>
      <c r="I15" s="454">
        <f t="shared" ref="I15:I18" si="6">SUM(B15:H15)</f>
        <v>1.756549534455623</v>
      </c>
      <c r="K15" s="454">
        <f>'4.FindingSanctuary rMCZ Impacts'!DV65</f>
        <v>5.4558796351465303E-3</v>
      </c>
      <c r="L15" s="454">
        <f>'4.FindingSanctuary rMCZ Impacts'!DW65</f>
        <v>5.1273093430579009E-2</v>
      </c>
      <c r="M15" s="454">
        <f>'4.FindingSanctuary rMCZ Impacts'!DX65</f>
        <v>1.9469424967298798E-3</v>
      </c>
      <c r="N15" s="454">
        <f>'4.FindingSanctuary rMCZ Impacts'!DY65</f>
        <v>0.34583328143364261</v>
      </c>
      <c r="O15" s="454">
        <f>'4.FindingSanctuary rMCZ Impacts'!DZ65</f>
        <v>0</v>
      </c>
      <c r="P15" s="454">
        <f>'4.FindingSanctuary rMCZ Impacts'!EA65</f>
        <v>2.7341118829689002E-8</v>
      </c>
      <c r="Q15" s="454">
        <f>'4.FindingSanctuary rMCZ Impacts'!EB65</f>
        <v>3.2346842979684036E-2</v>
      </c>
      <c r="R15" s="454">
        <f>'4.FindingSanctuary rMCZ Impacts'!EC65</f>
        <v>0.25123853921002109</v>
      </c>
      <c r="S15" s="454">
        <f>'4.FindingSanctuary rMCZ Impacts'!ED65</f>
        <v>1.6769378383651345E-2</v>
      </c>
      <c r="T15" s="454">
        <f>'4.FindingSanctuary rMCZ Impacts'!EE65</f>
        <v>0.18012357005575125</v>
      </c>
      <c r="U15" s="454">
        <f>'4.FindingSanctuary rMCZ Impacts'!EF65</f>
        <v>1.7218613580150921E-2</v>
      </c>
      <c r="V15" s="454">
        <f>'4.FindingSanctuary rMCZ Impacts'!EG65</f>
        <v>7.8675618358185456E-2</v>
      </c>
      <c r="W15" s="454">
        <f>'4.FindingSanctuary rMCZ Impacts'!EH65</f>
        <v>0</v>
      </c>
      <c r="X15" s="454">
        <f>'4.FindingSanctuary rMCZ Impacts'!EI65</f>
        <v>0</v>
      </c>
      <c r="Y15" s="454">
        <f t="shared" ref="Y15:Y17" si="7">SUM(K15,M15,O15,Q15,S15,U15,W15)</f>
        <v>7.3737657075362714E-2</v>
      </c>
      <c r="Z15" s="454">
        <f t="shared" ref="Z15:Z17" si="8">SUM(L15,N15,P15,R15,T15,V15,X15)</f>
        <v>0.90714412982929826</v>
      </c>
      <c r="AB15" s="454">
        <f>'4.FindingSanctuary rMCZ Impacts'!EL65</f>
        <v>2.7690833750626666E-2</v>
      </c>
      <c r="AC15" s="454">
        <f>'4.FindingSanctuary rMCZ Impacts'!EM65</f>
        <v>0.17365584941125217</v>
      </c>
      <c r="AD15" s="454">
        <f>'4.FindingSanctuary rMCZ Impacts'!EN65</f>
        <v>1.3670559414844501E-8</v>
      </c>
      <c r="AE15" s="454">
        <f>'4.FindingSanctuary rMCZ Impacts'!EO65</f>
        <v>8.7348192634344179E-2</v>
      </c>
      <c r="AF15" s="454">
        <f>'4.FindingSanctuary rMCZ Impacts'!EP65</f>
        <v>5.7918657719291874E-2</v>
      </c>
      <c r="AG15" s="454">
        <f>'4.FindingSanctuary rMCZ Impacts'!EQ65</f>
        <v>3.3872962608231819E-2</v>
      </c>
      <c r="AH15" s="454">
        <f>'4.FindingSanctuary rMCZ Impacts'!ER65</f>
        <v>0</v>
      </c>
      <c r="AI15" s="454">
        <f t="shared" ref="AI15:AI17" si="9">SUM(AB15:AH15)</f>
        <v>0.38048650979430615</v>
      </c>
    </row>
    <row r="16" spans="1:35">
      <c r="A16" s="106" t="s">
        <v>237</v>
      </c>
      <c r="B16" s="454">
        <f>'5. ISCZ rMCZ Impacts'!BI38</f>
        <v>0.11497568114807317</v>
      </c>
      <c r="C16" s="454">
        <f>'5. ISCZ rMCZ Impacts'!BJ38</f>
        <v>1.6646026524679001</v>
      </c>
      <c r="D16" s="454">
        <f>'5. ISCZ rMCZ Impacts'!BK38</f>
        <v>0.13654392084372063</v>
      </c>
      <c r="E16" s="454">
        <f>'5. ISCZ rMCZ Impacts'!BL38</f>
        <v>0.39108836469125435</v>
      </c>
      <c r="F16" s="454">
        <f>'5. ISCZ rMCZ Impacts'!BM38</f>
        <v>1.2140402923866639E-3</v>
      </c>
      <c r="G16" s="454">
        <f>'5. ISCZ rMCZ Impacts'!BN38</f>
        <v>2.4673469264023773E-4</v>
      </c>
      <c r="H16" s="454">
        <f>'5. ISCZ rMCZ Impacts'!BO38</f>
        <v>8.8802034271148203E-2</v>
      </c>
      <c r="I16" s="454">
        <f t="shared" si="6"/>
        <v>2.3974734284071237</v>
      </c>
      <c r="K16" s="454">
        <f>'5. ISCZ rMCZ Impacts'!CP38</f>
        <v>1.2270487057897144E-2</v>
      </c>
      <c r="L16" s="454">
        <f>'5. ISCZ rMCZ Impacts'!CQ38</f>
        <v>7.1969000435128924E-2</v>
      </c>
      <c r="M16" s="454">
        <f>'5. ISCZ rMCZ Impacts'!CR38</f>
        <v>0.17253808248257244</v>
      </c>
      <c r="N16" s="454">
        <f>'5. ISCZ rMCZ Impacts'!CS38</f>
        <v>1.6157525484241215</v>
      </c>
      <c r="O16" s="454">
        <f>'5. ISCZ rMCZ Impacts'!CT38</f>
        <v>2.544175672691008E-2</v>
      </c>
      <c r="P16" s="454">
        <f>'5. ISCZ rMCZ Impacts'!CU38</f>
        <v>2.544175672691008E-2</v>
      </c>
      <c r="Q16" s="454">
        <f>'5. ISCZ rMCZ Impacts'!CV38</f>
        <v>3.8052676931295368E-2</v>
      </c>
      <c r="R16" s="454">
        <f>'5. ISCZ rMCZ Impacts'!CW38</f>
        <v>4.5185073765048676E-2</v>
      </c>
      <c r="S16" s="454">
        <f>'5. ISCZ rMCZ Impacts'!CX38</f>
        <v>5.1435222650804658E-5</v>
      </c>
      <c r="T16" s="454">
        <f>'5. ISCZ rMCZ Impacts'!CY38</f>
        <v>3.1113441650388826E-4</v>
      </c>
      <c r="U16" s="454">
        <f>'5. ISCZ rMCZ Impacts'!CZ38</f>
        <v>4.5253983116141237E-6</v>
      </c>
      <c r="V16" s="454">
        <f>'5. ISCZ rMCZ Impacts'!DA38</f>
        <v>1.0419629150838826E-4</v>
      </c>
      <c r="W16" s="454">
        <f>'5. ISCZ rMCZ Impacts'!DB38</f>
        <v>2.292163207641983E-2</v>
      </c>
      <c r="X16" s="454">
        <f>'5. ISCZ rMCZ Impacts'!DC38</f>
        <v>8.8802034271148203E-2</v>
      </c>
      <c r="Y16" s="454">
        <f t="shared" si="7"/>
        <v>0.2712805958960573</v>
      </c>
      <c r="Z16" s="454">
        <f t="shared" si="8"/>
        <v>1.8475657443303699</v>
      </c>
      <c r="AB16" s="454">
        <f>'5. ISCZ rMCZ Impacts'!DF38</f>
        <v>4.2141874859351704E-2</v>
      </c>
      <c r="AC16" s="454">
        <f>'5. ISCZ rMCZ Impacts'!DG38</f>
        <v>0.8871105426110133</v>
      </c>
      <c r="AD16" s="454">
        <f>'5. ISCZ rMCZ Impacts'!DH38</f>
        <v>2.544175672691008E-2</v>
      </c>
      <c r="AE16" s="454">
        <f>'5. ISCZ rMCZ Impacts'!DI38</f>
        <v>4.1484615909809938E-2</v>
      </c>
      <c r="AF16" s="454">
        <f>'5. ISCZ rMCZ Impacts'!DJ38</f>
        <v>1.4150012331422439E-4</v>
      </c>
      <c r="AG16" s="454">
        <f>'5. ISCZ rMCZ Impacts'!DK38</f>
        <v>5.6720250268537115E-5</v>
      </c>
      <c r="AH16" s="454">
        <f>'5. ISCZ rMCZ Impacts'!DL38</f>
        <v>3.8785309684156527E-2</v>
      </c>
      <c r="AI16" s="454">
        <f t="shared" si="9"/>
        <v>1.0351623201648243</v>
      </c>
    </row>
    <row r="17" spans="1:35">
      <c r="A17" s="106" t="s">
        <v>238</v>
      </c>
      <c r="B17" s="454">
        <f>'6. Net Gain rMCZ Impacts'!BQ39</f>
        <v>7.301716471099659E-2</v>
      </c>
      <c r="C17" s="454">
        <f>'6. Net Gain rMCZ Impacts'!BR39</f>
        <v>0.68489681211615938</v>
      </c>
      <c r="D17" s="454">
        <f>'6. Net Gain rMCZ Impacts'!BS39</f>
        <v>0.30799984319129942</v>
      </c>
      <c r="E17" s="454">
        <f>'6. Net Gain rMCZ Impacts'!BT39</f>
        <v>2.2985762715267488</v>
      </c>
      <c r="F17" s="454">
        <f>'6. Net Gain rMCZ Impacts'!BU39</f>
        <v>0.10738293054509275</v>
      </c>
      <c r="G17" s="454">
        <f>'6. Net Gain rMCZ Impacts'!BV39</f>
        <v>7.1339300381478593E-2</v>
      </c>
      <c r="H17" s="454">
        <f>'6. Net Gain rMCZ Impacts'!BW39</f>
        <v>0</v>
      </c>
      <c r="I17" s="454">
        <f t="shared" si="6"/>
        <v>3.5432123224717755</v>
      </c>
      <c r="K17" s="454">
        <f>'6. Net Gain rMCZ Impacts'!DF39</f>
        <v>1.6139268258743689E-5</v>
      </c>
      <c r="L17" s="454">
        <f>'6. Net Gain rMCZ Impacts'!DG39</f>
        <v>6.0815940543615013E-2</v>
      </c>
      <c r="M17" s="454">
        <f>'6. Net Gain rMCZ Impacts'!DH39</f>
        <v>1.8138107809312568E-3</v>
      </c>
      <c r="N17" s="454">
        <f>'6. Net Gain rMCZ Impacts'!DI39</f>
        <v>0.28743177011864235</v>
      </c>
      <c r="O17" s="454">
        <f>'6. Net Gain rMCZ Impacts'!DJ39</f>
        <v>0</v>
      </c>
      <c r="P17" s="454">
        <f>'6. Net Gain rMCZ Impacts'!DK39</f>
        <v>9.629852087291035E-3</v>
      </c>
      <c r="Q17" s="454">
        <f>'6. Net Gain rMCZ Impacts'!DL39</f>
        <v>2.126881999038845E-2</v>
      </c>
      <c r="R17" s="454">
        <f>'6. Net Gain rMCZ Impacts'!DM39</f>
        <v>1.3567233331912554</v>
      </c>
      <c r="S17" s="454">
        <f>'6. Net Gain rMCZ Impacts'!DN39</f>
        <v>1.7558712698368081E-4</v>
      </c>
      <c r="T17" s="454">
        <f>'6. Net Gain rMCZ Impacts'!DO39</f>
        <v>8.5707297270521416E-3</v>
      </c>
      <c r="U17" s="454">
        <f>'6. Net Gain rMCZ Impacts'!DP39</f>
        <v>2.0205272564142521E-4</v>
      </c>
      <c r="V17" s="454">
        <f>'6. Net Gain rMCZ Impacts'!DQ39</f>
        <v>2.5113114711473348E-2</v>
      </c>
      <c r="W17" s="454">
        <f>'6. Net Gain rMCZ Impacts'!DR39</f>
        <v>0</v>
      </c>
      <c r="X17" s="454">
        <f>'6. Net Gain rMCZ Impacts'!DS39</f>
        <v>0</v>
      </c>
      <c r="Y17" s="454">
        <f t="shared" si="7"/>
        <v>2.3476409892203558E-2</v>
      </c>
      <c r="Z17" s="454">
        <f t="shared" si="8"/>
        <v>1.7482847403793291</v>
      </c>
      <c r="AB17" s="454">
        <f>'6. Net Gain rMCZ Impacts'!DV39</f>
        <v>3.0416039905936883E-2</v>
      </c>
      <c r="AC17" s="454">
        <f>'6. Net Gain rMCZ Impacts'!DW39</f>
        <v>0.14462279044978676</v>
      </c>
      <c r="AD17" s="454">
        <f>'6. Net Gain rMCZ Impacts'!DX39</f>
        <v>4.8149260436455175E-3</v>
      </c>
      <c r="AE17" s="454">
        <f>'6. Net Gain rMCZ Impacts'!DY39</f>
        <v>0.35513244829060509</v>
      </c>
      <c r="AF17" s="454">
        <f>'6. Net Gain rMCZ Impacts'!DZ39</f>
        <v>2.2743727770007959E-3</v>
      </c>
      <c r="AG17" s="454">
        <f>'6. Net Gain rMCZ Impacts'!EA39</f>
        <v>6.4298182220994043E-3</v>
      </c>
      <c r="AH17" s="454">
        <f>'6. Net Gain rMCZ Impacts'!EB39</f>
        <v>0</v>
      </c>
      <c r="AI17" s="454">
        <f t="shared" si="9"/>
        <v>0.54369039568907451</v>
      </c>
    </row>
    <row r="18" spans="1:35">
      <c r="A18" s="106" t="s">
        <v>239</v>
      </c>
      <c r="B18" s="454">
        <f>SUM(B14:B17)</f>
        <v>1.9464597092307907</v>
      </c>
      <c r="C18" s="454">
        <f t="shared" ref="C18:H18" si="10">SUM(C14:C17)</f>
        <v>3.5172760727657941</v>
      </c>
      <c r="D18" s="454">
        <f t="shared" si="10"/>
        <v>0.68264178192241576</v>
      </c>
      <c r="E18" s="454">
        <f t="shared" si="10"/>
        <v>3.973620795234952</v>
      </c>
      <c r="F18" s="454">
        <f t="shared" si="10"/>
        <v>0.96948437345013883</v>
      </c>
      <c r="G18" s="454">
        <f t="shared" si="10"/>
        <v>0.25561427086164257</v>
      </c>
      <c r="H18" s="454">
        <f t="shared" si="10"/>
        <v>8.8802034271148203E-2</v>
      </c>
      <c r="I18" s="454">
        <f t="shared" si="6"/>
        <v>11.433899037736884</v>
      </c>
      <c r="K18" s="454">
        <f>SUM(K14:K17)</f>
        <v>0.26961378427287153</v>
      </c>
      <c r="L18" s="454">
        <f t="shared" ref="L18:X18" si="11">SUM(L14:L17)</f>
        <v>0.96725665408469619</v>
      </c>
      <c r="M18" s="454">
        <f t="shared" si="11"/>
        <v>0.57272492244382844</v>
      </c>
      <c r="N18" s="454">
        <f t="shared" si="11"/>
        <v>3.0165923931141028</v>
      </c>
      <c r="O18" s="454">
        <f t="shared" si="11"/>
        <v>2.5828898742335731E-2</v>
      </c>
      <c r="P18" s="454">
        <f t="shared" si="11"/>
        <v>3.5458778170745595E-2</v>
      </c>
      <c r="Q18" s="454">
        <f t="shared" si="11"/>
        <v>0.1017539742030778</v>
      </c>
      <c r="R18" s="454">
        <f t="shared" si="11"/>
        <v>2.0187845844418266</v>
      </c>
      <c r="S18" s="454">
        <f t="shared" si="11"/>
        <v>2.7433194429489313E-2</v>
      </c>
      <c r="T18" s="454">
        <f t="shared" si="11"/>
        <v>0.69264390295035005</v>
      </c>
      <c r="U18" s="454">
        <f t="shared" si="11"/>
        <v>1.7983727249490985E-2</v>
      </c>
      <c r="V18" s="454">
        <f t="shared" si="11"/>
        <v>0.14253152040783854</v>
      </c>
      <c r="W18" s="454">
        <f t="shared" si="11"/>
        <v>2.292163207641983E-2</v>
      </c>
      <c r="X18" s="454">
        <f t="shared" si="11"/>
        <v>8.8802034271148203E-2</v>
      </c>
      <c r="Y18" s="454">
        <f t="shared" ref="Y18" si="12">SUM(K18,M18,O18,Q18,S18,U18,W18)</f>
        <v>1.0382601334175137</v>
      </c>
      <c r="Z18" s="454">
        <f t="shared" ref="Z18" si="13">SUM(L18,N18,P18,R18,T18,V18,X18)</f>
        <v>6.9620698674407082</v>
      </c>
      <c r="AB18" s="454">
        <f>SUM(AB14:AB17)</f>
        <v>0.63335365422389722</v>
      </c>
      <c r="AC18" s="454">
        <f t="shared" ref="AC18:AH18" si="14">SUM(AC14:AC17)</f>
        <v>1.7978420454525335</v>
      </c>
      <c r="AD18" s="454">
        <f t="shared" si="14"/>
        <v>3.0643838456540666E-2</v>
      </c>
      <c r="AE18" s="454">
        <f t="shared" si="14"/>
        <v>0.65610957378391976</v>
      </c>
      <c r="AF18" s="454">
        <f t="shared" si="14"/>
        <v>0.26377048450036195</v>
      </c>
      <c r="AG18" s="454">
        <f t="shared" si="14"/>
        <v>5.020824476519186E-2</v>
      </c>
      <c r="AH18" s="454">
        <f t="shared" si="14"/>
        <v>3.8785309684156527E-2</v>
      </c>
      <c r="AI18" s="454">
        <f t="shared" ref="AI18" si="15">SUM(AI14:AI17)</f>
        <v>3.4707131508666018</v>
      </c>
    </row>
  </sheetData>
  <sheetProtection password="8725" sheet="1" objects="1" scenarios="1"/>
  <mergeCells count="56">
    <mergeCell ref="AH12:AH13"/>
    <mergeCell ref="AI12:AI13"/>
    <mergeCell ref="AB12:AB13"/>
    <mergeCell ref="AC12:AC13"/>
    <mergeCell ref="AD12:AD13"/>
    <mergeCell ref="AE12:AE13"/>
    <mergeCell ref="AF12:AF13"/>
    <mergeCell ref="AG12:AG13"/>
    <mergeCell ref="AF2:AF3"/>
    <mergeCell ref="AG2:AG3"/>
    <mergeCell ref="AH2:AH3"/>
    <mergeCell ref="AI2:AI3"/>
    <mergeCell ref="AB11:AI11"/>
    <mergeCell ref="S12:T12"/>
    <mergeCell ref="U12:V12"/>
    <mergeCell ref="W12:X12"/>
    <mergeCell ref="Y12:Z12"/>
    <mergeCell ref="AB1:AI1"/>
    <mergeCell ref="AB2:AB3"/>
    <mergeCell ref="AC2:AC3"/>
    <mergeCell ref="AD2:AD3"/>
    <mergeCell ref="AE2:AE3"/>
    <mergeCell ref="S2:T2"/>
    <mergeCell ref="U2:V2"/>
    <mergeCell ref="W2:X2"/>
    <mergeCell ref="Y2:Z2"/>
    <mergeCell ref="K1:Z1"/>
    <mergeCell ref="K11:Z11"/>
    <mergeCell ref="Q2:R2"/>
    <mergeCell ref="A1:A3"/>
    <mergeCell ref="A11:A13"/>
    <mergeCell ref="K2:L2"/>
    <mergeCell ref="M2:N2"/>
    <mergeCell ref="O2:P2"/>
    <mergeCell ref="K12:L12"/>
    <mergeCell ref="M12:N12"/>
    <mergeCell ref="O12:P12"/>
    <mergeCell ref="B1:I1"/>
    <mergeCell ref="B2:B3"/>
    <mergeCell ref="C2:C3"/>
    <mergeCell ref="D2:D3"/>
    <mergeCell ref="E2:E3"/>
    <mergeCell ref="F2:F3"/>
    <mergeCell ref="G2:G3"/>
    <mergeCell ref="H2:H3"/>
    <mergeCell ref="I2:I3"/>
    <mergeCell ref="Q12:R12"/>
    <mergeCell ref="B11:I11"/>
    <mergeCell ref="B12:B13"/>
    <mergeCell ref="C12:C13"/>
    <mergeCell ref="D12:D13"/>
    <mergeCell ref="E12:E13"/>
    <mergeCell ref="F12:F13"/>
    <mergeCell ref="G12:G13"/>
    <mergeCell ref="H12:H13"/>
    <mergeCell ref="I12:I13"/>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dimension ref="A1:W166"/>
  <sheetViews>
    <sheetView zoomScale="80" zoomScaleNormal="80" workbookViewId="0">
      <selection activeCell="C20" sqref="C20"/>
    </sheetView>
  </sheetViews>
  <sheetFormatPr defaultRowHeight="15"/>
  <cols>
    <col min="1" max="1" width="40.7109375" style="20" customWidth="1"/>
    <col min="2" max="2" width="51" style="20" customWidth="1"/>
    <col min="3" max="5" width="13.28515625" style="17" customWidth="1"/>
    <col min="6" max="6" width="13.140625" style="17" customWidth="1"/>
    <col min="7" max="7" width="51.140625" style="20" customWidth="1"/>
    <col min="8" max="11" width="12.5703125" style="20" customWidth="1"/>
    <col min="12" max="12" width="1.85546875" style="22" customWidth="1"/>
    <col min="13" max="13" width="36.28515625" style="20" customWidth="1"/>
    <col min="14" max="17" width="10.85546875" style="17" customWidth="1"/>
    <col min="18" max="18" width="1.85546875" style="22" customWidth="1"/>
    <col min="19" max="19" width="34.85546875" style="20" customWidth="1"/>
    <col min="20" max="23" width="10.7109375" style="17" customWidth="1"/>
    <col min="24" max="16384" width="9.140625" style="23"/>
  </cols>
  <sheetData>
    <row r="1" spans="1:23" s="241" customFormat="1" ht="38.25" customHeight="1">
      <c r="A1" s="236" t="s">
        <v>429</v>
      </c>
    </row>
    <row r="2" spans="1:23" ht="18">
      <c r="A2" s="160"/>
      <c r="B2" s="161"/>
      <c r="C2" s="21"/>
      <c r="D2" s="21"/>
      <c r="E2" s="21"/>
      <c r="F2" s="21"/>
    </row>
    <row r="3" spans="1:23">
      <c r="A3" s="74" t="s">
        <v>149</v>
      </c>
      <c r="C3" s="21"/>
      <c r="D3" s="21"/>
      <c r="E3" s="21"/>
      <c r="F3" s="21"/>
    </row>
    <row r="4" spans="1:23" ht="15.75">
      <c r="A4" s="19"/>
      <c r="C4" s="21"/>
      <c r="D4" s="21"/>
      <c r="E4" s="21"/>
      <c r="F4" s="21"/>
    </row>
    <row r="5" spans="1:23" ht="21.75" customHeight="1">
      <c r="A5" s="572" t="s">
        <v>40</v>
      </c>
      <c r="B5" s="572"/>
      <c r="C5" s="572"/>
      <c r="D5" s="572"/>
      <c r="E5" s="572"/>
      <c r="F5" s="572"/>
      <c r="G5" s="23"/>
      <c r="H5" s="23"/>
      <c r="I5" s="23"/>
      <c r="J5" s="23"/>
      <c r="K5" s="23"/>
      <c r="M5" s="23"/>
      <c r="N5" s="23"/>
      <c r="O5" s="23"/>
      <c r="P5" s="23"/>
      <c r="Q5" s="23"/>
      <c r="S5" s="23"/>
      <c r="T5" s="23"/>
      <c r="U5" s="23"/>
      <c r="V5" s="23"/>
      <c r="W5" s="23"/>
    </row>
    <row r="6" spans="1:23" ht="27" customHeight="1">
      <c r="A6" s="37" t="s">
        <v>440</v>
      </c>
      <c r="B6" s="24"/>
      <c r="C6" s="64"/>
      <c r="D6" s="64"/>
      <c r="E6" s="64"/>
      <c r="F6" s="25" t="s">
        <v>41</v>
      </c>
      <c r="G6" s="23"/>
      <c r="H6" s="23"/>
      <c r="I6" s="23"/>
      <c r="J6" s="23"/>
      <c r="K6" s="23"/>
      <c r="M6" s="23"/>
      <c r="N6" s="23"/>
      <c r="O6" s="23"/>
      <c r="P6" s="23"/>
      <c r="Q6" s="23"/>
      <c r="S6" s="23"/>
      <c r="T6" s="23"/>
      <c r="U6" s="23"/>
      <c r="V6" s="23"/>
      <c r="W6" s="23"/>
    </row>
    <row r="7" spans="1:23">
      <c r="A7" s="99" t="s">
        <v>430</v>
      </c>
      <c r="B7" s="97"/>
      <c r="C7" s="98"/>
      <c r="D7" s="98"/>
      <c r="E7" s="98"/>
      <c r="F7" s="100">
        <f>(F21+F60+F98+F134)/COUNT(F21,F60,F98,F134)</f>
        <v>41.757485792351069</v>
      </c>
      <c r="G7" s="23"/>
      <c r="H7" s="23"/>
      <c r="I7" s="23"/>
      <c r="J7" s="23"/>
      <c r="K7" s="23"/>
      <c r="M7" s="23"/>
      <c r="N7" s="23"/>
      <c r="O7" s="23"/>
      <c r="P7" s="23"/>
      <c r="Q7" s="23"/>
      <c r="S7" s="23"/>
      <c r="T7" s="23"/>
      <c r="U7" s="23"/>
      <c r="V7" s="23"/>
      <c r="W7" s="23"/>
    </row>
    <row r="8" spans="1:23">
      <c r="A8" s="48" t="s">
        <v>431</v>
      </c>
      <c r="B8" s="27"/>
      <c r="C8" s="27"/>
      <c r="D8" s="27"/>
      <c r="E8" s="27"/>
      <c r="F8" s="100">
        <f>(F22+F61+F99+F135)/COUNT(F22,F61,F99,F135)</f>
        <v>47.496322757368972</v>
      </c>
      <c r="G8" s="23"/>
      <c r="H8" s="23"/>
      <c r="I8" s="23"/>
      <c r="J8" s="23"/>
      <c r="K8" s="23"/>
      <c r="L8" s="26"/>
      <c r="M8" s="23"/>
      <c r="N8" s="23"/>
      <c r="O8" s="23"/>
      <c r="P8" s="23"/>
      <c r="Q8" s="23"/>
      <c r="R8" s="26"/>
      <c r="S8" s="23"/>
      <c r="T8" s="23"/>
      <c r="U8" s="23"/>
      <c r="V8" s="23"/>
      <c r="W8" s="23"/>
    </row>
    <row r="9" spans="1:23">
      <c r="A9" s="28" t="s">
        <v>432</v>
      </c>
      <c r="B9" s="27"/>
      <c r="C9" s="27"/>
      <c r="D9" s="27"/>
      <c r="E9" s="27"/>
      <c r="F9" s="100">
        <f>SUM(F23:F34,F62:F73,F100:F111,F136:F146)/COUNT(F23:F34,F62:F73,F100:F111,F136:F146)</f>
        <v>37.341186250489081</v>
      </c>
      <c r="G9" s="23"/>
      <c r="H9" s="23"/>
      <c r="I9" s="23"/>
      <c r="J9" s="23"/>
      <c r="K9" s="23"/>
      <c r="L9" s="26"/>
      <c r="M9" s="23"/>
      <c r="N9" s="23"/>
      <c r="O9" s="23"/>
      <c r="P9" s="23"/>
      <c r="Q9" s="23"/>
      <c r="R9" s="26"/>
      <c r="S9" s="23"/>
      <c r="T9" s="23"/>
      <c r="U9" s="23"/>
      <c r="V9" s="23"/>
      <c r="W9" s="23"/>
    </row>
    <row r="10" spans="1:23">
      <c r="A10" s="48" t="s">
        <v>433</v>
      </c>
      <c r="B10" s="27"/>
      <c r="C10" s="27"/>
      <c r="D10" s="27"/>
      <c r="E10" s="27"/>
      <c r="F10" s="100">
        <f>SUM(F35:F40,F74:F79,F112:F115,F147:F150)/COUNT(F35:F40,F74:F79,F112:F115,F147:F150)</f>
        <v>41.899249586329049</v>
      </c>
      <c r="G10" s="23"/>
      <c r="H10" s="23"/>
      <c r="I10" s="23"/>
      <c r="J10" s="23"/>
      <c r="K10" s="23"/>
      <c r="L10" s="26"/>
      <c r="M10" s="23"/>
      <c r="N10" s="23"/>
      <c r="O10" s="23"/>
      <c r="P10" s="23"/>
      <c r="Q10" s="23"/>
      <c r="R10" s="26"/>
      <c r="S10" s="23"/>
      <c r="T10" s="23"/>
      <c r="U10" s="23"/>
      <c r="V10" s="23"/>
      <c r="W10" s="23"/>
    </row>
    <row r="11" spans="1:23">
      <c r="A11" s="28" t="s">
        <v>434</v>
      </c>
      <c r="B11" s="27"/>
      <c r="C11" s="27"/>
      <c r="D11" s="27"/>
      <c r="E11" s="27"/>
      <c r="F11" s="100">
        <f>SUM(F41:F43,F80:F82,F116:F118,F151:F153)/COUNT(F41:F43,F80:F82,F116:F118,F151:F153)</f>
        <v>39.976087473287315</v>
      </c>
      <c r="G11" s="23"/>
      <c r="H11" s="23"/>
      <c r="I11" s="23"/>
      <c r="J11" s="23"/>
      <c r="K11" s="23"/>
      <c r="L11" s="26"/>
      <c r="M11" s="23"/>
      <c r="N11" s="23"/>
      <c r="O11" s="23"/>
      <c r="P11" s="23"/>
      <c r="Q11" s="23"/>
      <c r="R11" s="26"/>
      <c r="S11" s="23"/>
      <c r="T11" s="23"/>
      <c r="U11" s="23"/>
      <c r="V11" s="23"/>
      <c r="W11" s="23"/>
    </row>
    <row r="12" spans="1:23">
      <c r="A12" s="28" t="s">
        <v>435</v>
      </c>
      <c r="B12" s="27"/>
      <c r="C12" s="27"/>
      <c r="D12" s="27"/>
      <c r="E12" s="27"/>
      <c r="F12" s="100">
        <f>SUM(F44:F45,F83:F84,F119:F119,F154:F154)/COUNT(F44:F45,F83:F84,F119:F119,F154:F154)</f>
        <v>55.895706686930097</v>
      </c>
      <c r="G12" s="23"/>
      <c r="H12" s="23"/>
      <c r="I12" s="23"/>
      <c r="J12" s="23"/>
      <c r="K12" s="23"/>
      <c r="L12" s="26"/>
      <c r="M12" s="23"/>
      <c r="N12" s="23"/>
      <c r="O12" s="23"/>
      <c r="P12" s="23"/>
      <c r="Q12" s="23"/>
      <c r="R12" s="30"/>
      <c r="S12" s="23"/>
      <c r="T12" s="23"/>
      <c r="U12" s="23"/>
      <c r="V12" s="23"/>
      <c r="W12" s="23"/>
    </row>
    <row r="13" spans="1:23">
      <c r="A13" s="28" t="s">
        <v>436</v>
      </c>
      <c r="B13" s="27"/>
      <c r="C13" s="27"/>
      <c r="D13" s="27"/>
      <c r="E13" s="27"/>
      <c r="F13" s="100">
        <f>SUM(F46:F48,F85:F88,F120:F122,F155:F157)/COUNT(F46:F48,F85:F88,F120:F122,F155:F157)</f>
        <v>48.421842969720096</v>
      </c>
      <c r="G13" s="23"/>
      <c r="H13" s="23"/>
      <c r="I13" s="23"/>
      <c r="J13" s="23"/>
      <c r="K13" s="23"/>
      <c r="L13" s="26"/>
      <c r="M13" s="23"/>
      <c r="N13" s="23"/>
      <c r="O13" s="23"/>
      <c r="P13" s="23"/>
      <c r="Q13" s="23"/>
      <c r="R13" s="26"/>
      <c r="S13" s="23"/>
      <c r="T13" s="23"/>
      <c r="U13" s="23"/>
      <c r="V13" s="23"/>
      <c r="W13" s="23"/>
    </row>
    <row r="14" spans="1:23">
      <c r="A14" s="28" t="s">
        <v>437</v>
      </c>
      <c r="B14" s="27"/>
      <c r="C14" s="27"/>
      <c r="D14" s="27"/>
      <c r="E14" s="27"/>
      <c r="F14" s="100">
        <f>SUM(F49:F49,F89:F89,F123:F123,F158:F159)/COUNT(F49:F49,F89:F89,F123:F123,F158:F159)</f>
        <v>44.315563824057548</v>
      </c>
      <c r="G14" s="23"/>
      <c r="H14" s="23"/>
      <c r="I14" s="23"/>
      <c r="J14" s="23"/>
      <c r="K14" s="23"/>
      <c r="L14" s="26"/>
      <c r="M14" s="23"/>
      <c r="N14" s="23"/>
      <c r="O14" s="23"/>
      <c r="P14" s="23"/>
      <c r="Q14" s="23"/>
      <c r="R14" s="26"/>
      <c r="S14" s="23"/>
      <c r="T14" s="23"/>
      <c r="U14" s="23"/>
      <c r="V14" s="23"/>
      <c r="W14" s="23"/>
    </row>
    <row r="15" spans="1:23">
      <c r="A15" s="28" t="s">
        <v>438</v>
      </c>
      <c r="B15" s="27"/>
      <c r="C15" s="27"/>
      <c r="D15" s="27"/>
      <c r="E15" s="27"/>
      <c r="F15" s="100">
        <f>SUM(F50:F51,F90:F90,F124:F124,F160:F161)/COUNT(F50:F51,F90:F90,F124:F124,F160:F161)</f>
        <v>58.729428450594469</v>
      </c>
      <c r="G15" s="23"/>
      <c r="H15" s="23"/>
      <c r="I15" s="23"/>
      <c r="J15" s="23"/>
      <c r="K15" s="23"/>
      <c r="L15" s="26"/>
      <c r="M15" s="23"/>
      <c r="N15" s="23"/>
      <c r="O15" s="23"/>
      <c r="P15" s="23"/>
      <c r="Q15" s="23"/>
      <c r="R15" s="26"/>
      <c r="S15" s="23"/>
      <c r="T15" s="23"/>
      <c r="U15" s="23"/>
      <c r="V15" s="23"/>
      <c r="W15" s="23"/>
    </row>
    <row r="16" spans="1:23">
      <c r="A16" s="54" t="s">
        <v>439</v>
      </c>
      <c r="B16" s="32"/>
      <c r="C16" s="32"/>
      <c r="D16" s="32"/>
      <c r="E16" s="32"/>
      <c r="F16" s="101">
        <f>SUM(F7:F15)/COUNT(F7:F15)</f>
        <v>46.203652643458639</v>
      </c>
      <c r="G16" s="23"/>
      <c r="H16" s="23"/>
      <c r="I16" s="23"/>
      <c r="J16" s="23"/>
      <c r="K16" s="23"/>
      <c r="L16" s="26"/>
      <c r="M16" s="23"/>
      <c r="N16" s="23"/>
      <c r="O16" s="23"/>
      <c r="P16" s="23"/>
      <c r="Q16" s="23"/>
      <c r="R16" s="26"/>
      <c r="S16" s="23"/>
      <c r="T16" s="23"/>
      <c r="U16" s="23"/>
      <c r="V16" s="23"/>
      <c r="W16" s="23"/>
    </row>
    <row r="17" spans="1:23">
      <c r="A17" s="33"/>
      <c r="B17" s="65"/>
      <c r="C17" s="65"/>
      <c r="D17" s="65"/>
      <c r="E17" s="65"/>
      <c r="F17" s="65"/>
      <c r="G17" s="23"/>
      <c r="H17" s="23"/>
      <c r="I17" s="23"/>
      <c r="J17" s="23"/>
      <c r="K17" s="23"/>
      <c r="L17" s="26"/>
      <c r="M17" s="23"/>
      <c r="N17" s="23"/>
      <c r="O17" s="23"/>
      <c r="P17" s="23"/>
      <c r="Q17" s="23"/>
      <c r="R17" s="26"/>
      <c r="S17" s="23"/>
      <c r="T17" s="23"/>
      <c r="U17" s="23"/>
      <c r="V17" s="23"/>
      <c r="W17" s="23"/>
    </row>
    <row r="18" spans="1:23">
      <c r="A18" s="17"/>
      <c r="B18" s="34"/>
      <c r="C18" s="35"/>
      <c r="D18" s="35"/>
      <c r="E18" s="35"/>
      <c r="F18" s="35"/>
      <c r="R18" s="29"/>
      <c r="S18" s="36"/>
    </row>
    <row r="19" spans="1:23" ht="20.25" customHeight="1">
      <c r="A19" s="572">
        <v>2006</v>
      </c>
      <c r="B19" s="572"/>
      <c r="C19" s="572"/>
      <c r="D19" s="572"/>
      <c r="E19" s="572"/>
      <c r="F19" s="572"/>
    </row>
    <row r="20" spans="1:23" ht="26.25">
      <c r="A20" s="37" t="s">
        <v>440</v>
      </c>
      <c r="B20" s="24" t="s">
        <v>42</v>
      </c>
      <c r="C20" s="25" t="s">
        <v>43</v>
      </c>
      <c r="D20" s="25" t="s">
        <v>44</v>
      </c>
      <c r="E20" s="25" t="s">
        <v>45</v>
      </c>
      <c r="F20" s="25" t="s">
        <v>41</v>
      </c>
    </row>
    <row r="21" spans="1:23">
      <c r="A21" s="38" t="s">
        <v>441</v>
      </c>
      <c r="B21" s="39" t="s">
        <v>46</v>
      </c>
      <c r="C21" s="40">
        <v>17.600000000000001</v>
      </c>
      <c r="D21" s="40">
        <v>5</v>
      </c>
      <c r="E21" s="40">
        <v>3.3</v>
      </c>
      <c r="F21" s="41">
        <f>100/C21*(D21+E21)</f>
        <v>47.159090909090914</v>
      </c>
    </row>
    <row r="22" spans="1:23" ht="25.5">
      <c r="A22" s="42" t="s">
        <v>431</v>
      </c>
      <c r="B22" s="38" t="s">
        <v>47</v>
      </c>
      <c r="C22" s="40">
        <v>18.2</v>
      </c>
      <c r="D22" s="40">
        <v>4.8</v>
      </c>
      <c r="E22" s="40">
        <v>2.9</v>
      </c>
      <c r="F22" s="41">
        <f>100/C22*(D22+E22)</f>
        <v>42.307692307692307</v>
      </c>
    </row>
    <row r="23" spans="1:23">
      <c r="A23" s="43" t="s">
        <v>442</v>
      </c>
      <c r="B23" s="26" t="s">
        <v>48</v>
      </c>
      <c r="C23" s="44">
        <v>21.4</v>
      </c>
      <c r="D23" s="44">
        <v>4.3</v>
      </c>
      <c r="E23" s="44">
        <v>-0.4</v>
      </c>
      <c r="F23" s="45">
        <f>100/C23*(D23+E23)</f>
        <v>18.22429906542056</v>
      </c>
    </row>
    <row r="24" spans="1:23">
      <c r="A24" s="26"/>
      <c r="B24" s="26" t="s">
        <v>49</v>
      </c>
      <c r="C24" s="46" t="s">
        <v>50</v>
      </c>
      <c r="D24" s="46" t="s">
        <v>50</v>
      </c>
      <c r="E24" s="46" t="s">
        <v>50</v>
      </c>
      <c r="F24" s="46"/>
    </row>
    <row r="25" spans="1:23">
      <c r="A25" s="26"/>
      <c r="B25" s="26" t="s">
        <v>51</v>
      </c>
      <c r="C25" s="44">
        <v>54</v>
      </c>
      <c r="D25" s="44">
        <v>8.1</v>
      </c>
      <c r="E25" s="44">
        <v>7</v>
      </c>
      <c r="F25" s="45">
        <f>100/C25*(D25+E25)</f>
        <v>27.962962962962962</v>
      </c>
    </row>
    <row r="26" spans="1:23">
      <c r="A26" s="43"/>
      <c r="B26" s="26" t="s">
        <v>52</v>
      </c>
      <c r="C26" s="44">
        <v>29.5</v>
      </c>
      <c r="D26" s="44">
        <v>6.2</v>
      </c>
      <c r="E26" s="44">
        <v>6.9</v>
      </c>
      <c r="F26" s="45">
        <f t="shared" ref="F26:F29" si="0">100/C26*(D26+E26)</f>
        <v>44.406779661016955</v>
      </c>
    </row>
    <row r="27" spans="1:23">
      <c r="A27" s="43"/>
      <c r="B27" s="26" t="s">
        <v>53</v>
      </c>
      <c r="C27" s="44">
        <v>12.4</v>
      </c>
      <c r="D27" s="44">
        <v>2.5</v>
      </c>
      <c r="E27" s="44">
        <v>3.7</v>
      </c>
      <c r="F27" s="45">
        <f t="shared" si="0"/>
        <v>50</v>
      </c>
    </row>
    <row r="28" spans="1:23">
      <c r="A28" s="43"/>
      <c r="B28" s="26" t="s">
        <v>54</v>
      </c>
      <c r="C28" s="44">
        <v>14.4</v>
      </c>
      <c r="D28" s="44">
        <v>4</v>
      </c>
      <c r="E28" s="44">
        <v>0.6</v>
      </c>
      <c r="F28" s="45">
        <f t="shared" si="0"/>
        <v>31.944444444444443</v>
      </c>
    </row>
    <row r="29" spans="1:23">
      <c r="A29" s="43"/>
      <c r="B29" s="26" t="s">
        <v>55</v>
      </c>
      <c r="C29" s="44">
        <v>12.5</v>
      </c>
      <c r="D29" s="44">
        <v>3.1</v>
      </c>
      <c r="E29" s="44">
        <v>2.7</v>
      </c>
      <c r="F29" s="45">
        <f t="shared" si="0"/>
        <v>46.400000000000006</v>
      </c>
    </row>
    <row r="30" spans="1:23">
      <c r="A30" s="43"/>
      <c r="B30" s="26" t="s">
        <v>56</v>
      </c>
      <c r="C30" s="46" t="s">
        <v>50</v>
      </c>
      <c r="D30" s="46" t="s">
        <v>50</v>
      </c>
      <c r="E30" s="46" t="s">
        <v>50</v>
      </c>
      <c r="F30" s="46"/>
    </row>
    <row r="31" spans="1:23">
      <c r="A31" s="43"/>
      <c r="B31" s="26" t="s">
        <v>57</v>
      </c>
      <c r="C31" s="44">
        <v>36.9</v>
      </c>
      <c r="D31" s="44">
        <v>8.4</v>
      </c>
      <c r="E31" s="44">
        <v>7.1</v>
      </c>
      <c r="F31" s="45">
        <f t="shared" ref="F31:F36" si="1">100/C31*(D31+E31)</f>
        <v>42.005420054200542</v>
      </c>
    </row>
    <row r="32" spans="1:23">
      <c r="A32" s="43"/>
      <c r="B32" s="26" t="s">
        <v>58</v>
      </c>
      <c r="C32" s="44">
        <v>23.7</v>
      </c>
      <c r="D32" s="44">
        <v>4.4000000000000004</v>
      </c>
      <c r="E32" s="44">
        <v>6.3</v>
      </c>
      <c r="F32" s="45">
        <f t="shared" si="1"/>
        <v>45.147679324894511</v>
      </c>
    </row>
    <row r="33" spans="1:6">
      <c r="A33" s="43"/>
      <c r="B33" s="47" t="s">
        <v>59</v>
      </c>
      <c r="C33" s="44">
        <v>17.600000000000001</v>
      </c>
      <c r="D33" s="44">
        <v>6.3</v>
      </c>
      <c r="E33" s="44">
        <v>0.5</v>
      </c>
      <c r="F33" s="45">
        <f t="shared" si="1"/>
        <v>38.636363636363633</v>
      </c>
    </row>
    <row r="34" spans="1:6">
      <c r="A34" s="38"/>
      <c r="B34" s="39" t="s">
        <v>60</v>
      </c>
      <c r="C34" s="40">
        <v>5.9</v>
      </c>
      <c r="D34" s="40">
        <v>1.4</v>
      </c>
      <c r="E34" s="40">
        <v>1.6</v>
      </c>
      <c r="F34" s="41">
        <f t="shared" si="1"/>
        <v>50.847457627118636</v>
      </c>
    </row>
    <row r="35" spans="1:6" ht="25.5">
      <c r="A35" s="28" t="s">
        <v>433</v>
      </c>
      <c r="B35" s="48" t="s">
        <v>61</v>
      </c>
      <c r="C35" s="44">
        <v>7.5</v>
      </c>
      <c r="D35" s="44">
        <v>2.2000000000000002</v>
      </c>
      <c r="E35" s="44">
        <v>0.8</v>
      </c>
      <c r="F35" s="45">
        <f t="shared" si="1"/>
        <v>40</v>
      </c>
    </row>
    <row r="36" spans="1:6">
      <c r="A36" s="34"/>
      <c r="B36" s="48" t="s">
        <v>62</v>
      </c>
      <c r="C36" s="44">
        <v>13.7</v>
      </c>
      <c r="D36" s="44">
        <v>3.8</v>
      </c>
      <c r="E36" s="44">
        <v>-0.4</v>
      </c>
      <c r="F36" s="45">
        <f t="shared" si="1"/>
        <v>24.817518248175183</v>
      </c>
    </row>
    <row r="37" spans="1:6">
      <c r="A37" s="28"/>
      <c r="B37" s="47" t="s">
        <v>63</v>
      </c>
      <c r="C37" s="46" t="s">
        <v>50</v>
      </c>
      <c r="D37" s="46" t="s">
        <v>50</v>
      </c>
      <c r="E37" s="46" t="s">
        <v>50</v>
      </c>
      <c r="F37" s="46"/>
    </row>
    <row r="38" spans="1:6">
      <c r="A38" s="28"/>
      <c r="B38" s="49" t="s">
        <v>64</v>
      </c>
      <c r="C38" s="44">
        <v>8.1</v>
      </c>
      <c r="D38" s="44">
        <v>1.8</v>
      </c>
      <c r="E38" s="44">
        <v>1.3</v>
      </c>
      <c r="F38" s="45">
        <f>100/C38*(D38+E38)</f>
        <v>38.271604938271608</v>
      </c>
    </row>
    <row r="39" spans="1:6">
      <c r="A39" s="34"/>
      <c r="B39" s="49" t="s">
        <v>65</v>
      </c>
      <c r="C39" s="46" t="s">
        <v>50</v>
      </c>
      <c r="D39" s="46" t="s">
        <v>50</v>
      </c>
      <c r="E39" s="46" t="s">
        <v>50</v>
      </c>
      <c r="F39" s="46"/>
    </row>
    <row r="40" spans="1:6">
      <c r="A40" s="31"/>
      <c r="B40" s="50" t="s">
        <v>66</v>
      </c>
      <c r="C40" s="51" t="s">
        <v>50</v>
      </c>
      <c r="D40" s="51" t="s">
        <v>50</v>
      </c>
      <c r="E40" s="51" t="s">
        <v>50</v>
      </c>
      <c r="F40" s="51"/>
    </row>
    <row r="41" spans="1:6">
      <c r="A41" s="28" t="s">
        <v>434</v>
      </c>
      <c r="B41" s="26" t="s">
        <v>67</v>
      </c>
      <c r="C41" s="44">
        <v>7.5</v>
      </c>
      <c r="D41" s="44">
        <v>3.1</v>
      </c>
      <c r="E41" s="44">
        <v>-0.4</v>
      </c>
      <c r="F41" s="45">
        <f t="shared" ref="F41:F49" si="2">100/C41*(D41+E41)</f>
        <v>36.000000000000007</v>
      </c>
    </row>
    <row r="42" spans="1:6">
      <c r="A42" s="28"/>
      <c r="B42" s="26" t="s">
        <v>68</v>
      </c>
      <c r="C42" s="44">
        <v>8.3000000000000007</v>
      </c>
      <c r="D42" s="44">
        <v>2.1</v>
      </c>
      <c r="E42" s="44">
        <v>1.3</v>
      </c>
      <c r="F42" s="45">
        <f t="shared" si="2"/>
        <v>40.963855421686745</v>
      </c>
    </row>
    <row r="43" spans="1:6">
      <c r="A43" s="31"/>
      <c r="B43" s="38" t="s">
        <v>69</v>
      </c>
      <c r="C43" s="40">
        <v>3.1</v>
      </c>
      <c r="D43" s="40">
        <v>1</v>
      </c>
      <c r="E43" s="40">
        <v>-0.1</v>
      </c>
      <c r="F43" s="41">
        <f>100/C43*(D43+E43)</f>
        <v>29.032258064516128</v>
      </c>
    </row>
    <row r="44" spans="1:6">
      <c r="A44" s="34" t="s">
        <v>435</v>
      </c>
      <c r="B44" s="26" t="s">
        <v>70</v>
      </c>
      <c r="C44" s="44">
        <v>4.7</v>
      </c>
      <c r="D44" s="44">
        <v>0.7</v>
      </c>
      <c r="E44" s="44">
        <v>2.2000000000000002</v>
      </c>
      <c r="F44" s="45">
        <f t="shared" si="2"/>
        <v>61.702127659574472</v>
      </c>
    </row>
    <row r="45" spans="1:6">
      <c r="A45" s="31"/>
      <c r="B45" s="38" t="s">
        <v>71</v>
      </c>
      <c r="C45" s="40">
        <v>112</v>
      </c>
      <c r="D45" s="40">
        <v>12</v>
      </c>
      <c r="E45" s="40">
        <v>44.1</v>
      </c>
      <c r="F45" s="41">
        <f t="shared" si="2"/>
        <v>50.089285714285715</v>
      </c>
    </row>
    <row r="46" spans="1:6">
      <c r="A46" s="34" t="s">
        <v>443</v>
      </c>
      <c r="B46" s="48" t="s">
        <v>72</v>
      </c>
      <c r="C46" s="44">
        <v>16.600000000000001</v>
      </c>
      <c r="D46" s="44">
        <v>5.9</v>
      </c>
      <c r="E46" s="44">
        <v>0.9</v>
      </c>
      <c r="F46" s="45">
        <f t="shared" si="2"/>
        <v>40.963855421686745</v>
      </c>
    </row>
    <row r="47" spans="1:6">
      <c r="A47" s="52"/>
      <c r="B47" s="48" t="s">
        <v>73</v>
      </c>
      <c r="C47" s="44">
        <v>21.5</v>
      </c>
      <c r="D47" s="44">
        <v>3.5</v>
      </c>
      <c r="E47" s="44">
        <v>4.2</v>
      </c>
      <c r="F47" s="45">
        <f t="shared" si="2"/>
        <v>35.813953488372093</v>
      </c>
    </row>
    <row r="48" spans="1:6">
      <c r="A48" s="53"/>
      <c r="B48" s="54" t="s">
        <v>74</v>
      </c>
      <c r="C48" s="40">
        <v>50.3</v>
      </c>
      <c r="D48" s="40">
        <v>26</v>
      </c>
      <c r="E48" s="40">
        <v>-2.7</v>
      </c>
      <c r="F48" s="41">
        <f t="shared" si="2"/>
        <v>46.322067594433406</v>
      </c>
    </row>
    <row r="49" spans="1:23">
      <c r="A49" s="31" t="s">
        <v>437</v>
      </c>
      <c r="B49" s="39" t="s">
        <v>75</v>
      </c>
      <c r="C49" s="40">
        <v>17</v>
      </c>
      <c r="D49" s="40">
        <v>3.6</v>
      </c>
      <c r="E49" s="40">
        <v>-0.6</v>
      </c>
      <c r="F49" s="41">
        <f t="shared" si="2"/>
        <v>17.647058823529413</v>
      </c>
    </row>
    <row r="50" spans="1:23">
      <c r="A50" s="34" t="s">
        <v>438</v>
      </c>
      <c r="B50" s="47" t="s">
        <v>76</v>
      </c>
      <c r="C50" s="46" t="s">
        <v>50</v>
      </c>
      <c r="D50" s="46" t="s">
        <v>50</v>
      </c>
      <c r="E50" s="46" t="s">
        <v>50</v>
      </c>
      <c r="F50" s="46"/>
    </row>
    <row r="51" spans="1:23">
      <c r="A51" s="39"/>
      <c r="B51" s="55"/>
      <c r="C51" s="55"/>
      <c r="D51" s="55"/>
      <c r="E51" s="55"/>
      <c r="F51" s="55"/>
    </row>
    <row r="52" spans="1:23">
      <c r="A52" s="33" t="s">
        <v>77</v>
      </c>
      <c r="B52" s="26" t="s">
        <v>78</v>
      </c>
      <c r="C52" s="46" t="s">
        <v>50</v>
      </c>
      <c r="D52" s="46" t="s">
        <v>50</v>
      </c>
      <c r="E52" s="46" t="s">
        <v>50</v>
      </c>
      <c r="F52" s="46"/>
    </row>
    <row r="53" spans="1:23">
      <c r="A53" s="33"/>
      <c r="B53" s="48" t="s">
        <v>79</v>
      </c>
      <c r="C53" s="44">
        <v>13.3</v>
      </c>
      <c r="D53" s="44">
        <v>4</v>
      </c>
      <c r="E53" s="44">
        <v>0.6</v>
      </c>
      <c r="F53" s="46"/>
    </row>
    <row r="54" spans="1:23">
      <c r="A54" s="33"/>
      <c r="B54" s="48" t="s">
        <v>80</v>
      </c>
      <c r="C54" s="46" t="s">
        <v>50</v>
      </c>
      <c r="D54" s="46" t="s">
        <v>50</v>
      </c>
      <c r="E54" s="46" t="s">
        <v>50</v>
      </c>
      <c r="F54" s="46"/>
      <c r="G54" s="23"/>
      <c r="H54" s="23"/>
      <c r="I54" s="23"/>
      <c r="J54" s="23"/>
      <c r="K54" s="23"/>
      <c r="L54" s="23"/>
      <c r="M54" s="23"/>
      <c r="N54" s="23"/>
      <c r="O54" s="23"/>
      <c r="P54" s="23"/>
      <c r="Q54" s="23"/>
      <c r="R54" s="23"/>
      <c r="S54" s="23"/>
      <c r="T54" s="23"/>
      <c r="U54" s="23"/>
      <c r="V54" s="23"/>
      <c r="W54" s="23"/>
    </row>
    <row r="55" spans="1:23">
      <c r="A55" s="33"/>
      <c r="B55" s="48" t="s">
        <v>81</v>
      </c>
      <c r="C55" s="56">
        <v>2.6</v>
      </c>
      <c r="D55" s="56">
        <v>0.8</v>
      </c>
      <c r="E55" s="56">
        <v>-0.4</v>
      </c>
      <c r="F55" s="46"/>
      <c r="G55" s="23"/>
      <c r="H55" s="23"/>
      <c r="I55" s="23"/>
      <c r="J55" s="23"/>
      <c r="K55" s="23"/>
      <c r="L55" s="23"/>
      <c r="M55" s="23"/>
      <c r="N55" s="23"/>
      <c r="O55" s="23"/>
      <c r="P55" s="23"/>
      <c r="Q55" s="23"/>
      <c r="R55" s="23"/>
      <c r="S55" s="23"/>
      <c r="T55" s="23"/>
      <c r="U55" s="23"/>
      <c r="V55" s="23"/>
      <c r="W55" s="23"/>
    </row>
    <row r="56" spans="1:23">
      <c r="A56" s="66"/>
      <c r="B56" s="38" t="s">
        <v>82</v>
      </c>
      <c r="C56" s="40">
        <v>7.2</v>
      </c>
      <c r="D56" s="40">
        <v>2.7</v>
      </c>
      <c r="E56" s="40">
        <v>0.3</v>
      </c>
      <c r="F56" s="41"/>
      <c r="G56" s="23"/>
      <c r="H56" s="23"/>
      <c r="I56" s="23"/>
      <c r="J56" s="23"/>
      <c r="K56" s="23"/>
      <c r="L56" s="23"/>
      <c r="M56" s="23"/>
      <c r="N56" s="23"/>
      <c r="O56" s="23"/>
      <c r="P56" s="23"/>
      <c r="Q56" s="23"/>
      <c r="R56" s="23"/>
      <c r="S56" s="23"/>
      <c r="T56" s="23"/>
      <c r="U56" s="23"/>
      <c r="V56" s="23"/>
      <c r="W56" s="23"/>
    </row>
    <row r="57" spans="1:23" ht="16.5" customHeight="1">
      <c r="A57" s="17"/>
      <c r="B57" s="17"/>
      <c r="G57" s="23"/>
      <c r="H57" s="23"/>
      <c r="I57" s="23"/>
      <c r="J57" s="23"/>
      <c r="K57" s="23"/>
      <c r="L57" s="23"/>
      <c r="M57" s="23"/>
      <c r="N57" s="23"/>
      <c r="O57" s="23"/>
      <c r="P57" s="23"/>
      <c r="Q57" s="23"/>
      <c r="R57" s="23"/>
      <c r="S57" s="23"/>
      <c r="T57" s="23"/>
      <c r="U57" s="23"/>
      <c r="V57" s="23"/>
      <c r="W57" s="23"/>
    </row>
    <row r="58" spans="1:23" ht="23.25" customHeight="1">
      <c r="A58" s="573">
        <v>2007</v>
      </c>
      <c r="B58" s="573"/>
      <c r="C58" s="573"/>
      <c r="D58" s="573"/>
      <c r="E58" s="573"/>
      <c r="F58" s="573"/>
      <c r="G58" s="23"/>
      <c r="H58" s="23"/>
      <c r="I58" s="23"/>
      <c r="J58" s="23"/>
      <c r="K58" s="23"/>
      <c r="L58" s="23"/>
      <c r="M58" s="23"/>
      <c r="N58" s="23"/>
      <c r="O58" s="23"/>
      <c r="P58" s="23"/>
      <c r="Q58" s="23"/>
      <c r="R58" s="23"/>
      <c r="S58" s="23"/>
      <c r="T58" s="23"/>
      <c r="U58" s="23"/>
      <c r="V58" s="23"/>
      <c r="W58" s="23"/>
    </row>
    <row r="59" spans="1:23" ht="26.25">
      <c r="A59" s="37" t="s">
        <v>440</v>
      </c>
      <c r="B59" s="24" t="s">
        <v>42</v>
      </c>
      <c r="C59" s="25" t="s">
        <v>43</v>
      </c>
      <c r="D59" s="25" t="s">
        <v>44</v>
      </c>
      <c r="E59" s="25" t="s">
        <v>45</v>
      </c>
      <c r="F59" s="25" t="s">
        <v>41</v>
      </c>
      <c r="G59" s="23"/>
      <c r="H59" s="23"/>
      <c r="I59" s="23"/>
      <c r="J59" s="23"/>
      <c r="K59" s="23"/>
      <c r="L59" s="23"/>
      <c r="M59" s="23"/>
      <c r="N59" s="23"/>
      <c r="O59" s="23"/>
      <c r="P59" s="23"/>
      <c r="Q59" s="23"/>
      <c r="R59" s="23"/>
      <c r="S59" s="23"/>
      <c r="T59" s="23"/>
      <c r="U59" s="23"/>
      <c r="V59" s="23"/>
      <c r="W59" s="23"/>
    </row>
    <row r="60" spans="1:23">
      <c r="A60" s="38" t="s">
        <v>441</v>
      </c>
      <c r="B60" s="39" t="s">
        <v>83</v>
      </c>
      <c r="C60" s="40">
        <v>19.690799999999999</v>
      </c>
      <c r="D60" s="40">
        <v>5.1971999999999996</v>
      </c>
      <c r="E60" s="40">
        <v>1.8605</v>
      </c>
      <c r="F60" s="41">
        <f>100/C60*(D60+E60)</f>
        <v>35.842627013630732</v>
      </c>
      <c r="G60" s="23"/>
      <c r="H60" s="23"/>
      <c r="I60" s="23"/>
      <c r="J60" s="23"/>
      <c r="K60" s="23"/>
      <c r="L60" s="23"/>
      <c r="M60" s="23"/>
      <c r="N60" s="23"/>
      <c r="O60" s="23"/>
      <c r="P60" s="23"/>
      <c r="Q60" s="23"/>
      <c r="R60" s="23"/>
      <c r="S60" s="23"/>
      <c r="T60" s="23"/>
      <c r="U60" s="23"/>
      <c r="V60" s="23"/>
      <c r="W60" s="23"/>
    </row>
    <row r="61" spans="1:23" ht="25.5">
      <c r="A61" s="42" t="s">
        <v>431</v>
      </c>
      <c r="B61" s="38" t="s">
        <v>84</v>
      </c>
      <c r="C61" s="40">
        <v>20.813199999999998</v>
      </c>
      <c r="D61" s="40">
        <v>5.2826000000000004</v>
      </c>
      <c r="E61" s="40">
        <v>4.4713000000000003</v>
      </c>
      <c r="F61" s="41">
        <f>100/C61*(D61+E61)</f>
        <v>46.864009378663546</v>
      </c>
      <c r="G61" s="23"/>
      <c r="H61" s="23"/>
      <c r="I61" s="23"/>
      <c r="J61" s="23"/>
      <c r="K61" s="23"/>
      <c r="L61" s="23"/>
      <c r="M61" s="23"/>
      <c r="N61" s="23"/>
      <c r="O61" s="23"/>
      <c r="P61" s="23"/>
      <c r="Q61" s="23"/>
      <c r="R61" s="23"/>
      <c r="S61" s="23"/>
      <c r="T61" s="23"/>
      <c r="U61" s="23"/>
      <c r="V61" s="23"/>
      <c r="W61" s="23"/>
    </row>
    <row r="62" spans="1:23">
      <c r="A62" s="43" t="s">
        <v>442</v>
      </c>
      <c r="B62" s="26" t="s">
        <v>48</v>
      </c>
      <c r="C62" s="44">
        <v>29.858599999999999</v>
      </c>
      <c r="D62" s="44">
        <v>9.2276000000000007</v>
      </c>
      <c r="E62" s="44">
        <v>0.1173</v>
      </c>
      <c r="F62" s="45">
        <f>100/C62*(D62+E62)</f>
        <v>31.297180711754741</v>
      </c>
      <c r="G62" s="23"/>
      <c r="H62" s="23"/>
      <c r="I62" s="23"/>
      <c r="J62" s="23"/>
      <c r="K62" s="23"/>
      <c r="L62" s="23"/>
      <c r="M62" s="23"/>
      <c r="N62" s="23"/>
      <c r="O62" s="23"/>
      <c r="P62" s="23"/>
      <c r="Q62" s="23"/>
      <c r="R62" s="23"/>
      <c r="S62" s="23"/>
      <c r="T62" s="23"/>
      <c r="U62" s="23"/>
      <c r="V62" s="23"/>
      <c r="W62" s="23"/>
    </row>
    <row r="63" spans="1:23">
      <c r="A63" s="26"/>
      <c r="B63" s="26" t="s">
        <v>49</v>
      </c>
      <c r="C63" s="44">
        <v>2.8769999999999998</v>
      </c>
      <c r="D63" s="44">
        <v>1.4217</v>
      </c>
      <c r="E63" s="56">
        <v>1.26E-2</v>
      </c>
      <c r="F63" s="45">
        <f t="shared" ref="F63:F73" si="3">100/C63*(D63+E63)</f>
        <v>49.854014598540147</v>
      </c>
      <c r="G63" s="23"/>
      <c r="H63" s="23"/>
      <c r="I63" s="23"/>
      <c r="J63" s="23"/>
      <c r="K63" s="23"/>
      <c r="L63" s="23"/>
      <c r="M63" s="23"/>
      <c r="N63" s="23"/>
      <c r="O63" s="23"/>
      <c r="P63" s="23"/>
      <c r="Q63" s="23"/>
      <c r="R63" s="23"/>
      <c r="S63" s="23"/>
      <c r="T63" s="23"/>
      <c r="U63" s="23"/>
      <c r="V63" s="23"/>
      <c r="W63" s="23"/>
    </row>
    <row r="64" spans="1:23">
      <c r="A64" s="26"/>
      <c r="B64" s="26" t="s">
        <v>85</v>
      </c>
      <c r="C64" s="44">
        <v>38.210999999999999</v>
      </c>
      <c r="D64" s="44">
        <v>8.5289999999999999</v>
      </c>
      <c r="E64" s="44">
        <v>2.9849999999999999</v>
      </c>
      <c r="F64" s="45">
        <f t="shared" si="3"/>
        <v>30.132684305566457</v>
      </c>
      <c r="G64" s="23"/>
      <c r="H64" s="23"/>
      <c r="I64" s="23"/>
      <c r="J64" s="23"/>
      <c r="K64" s="23"/>
      <c r="L64" s="23"/>
      <c r="M64" s="23"/>
      <c r="N64" s="23"/>
      <c r="O64" s="23"/>
      <c r="P64" s="23"/>
      <c r="Q64" s="23"/>
      <c r="R64" s="23"/>
      <c r="S64" s="23"/>
      <c r="T64" s="23"/>
      <c r="U64" s="23"/>
      <c r="V64" s="23"/>
      <c r="W64" s="23"/>
    </row>
    <row r="65" spans="1:23">
      <c r="A65" s="43"/>
      <c r="B65" s="26" t="s">
        <v>86</v>
      </c>
      <c r="C65" s="44">
        <v>29.374400000000001</v>
      </c>
      <c r="D65" s="44">
        <v>8.8132000000000001</v>
      </c>
      <c r="E65" s="44">
        <v>2.9567999999999999</v>
      </c>
      <c r="F65" s="45">
        <f t="shared" si="3"/>
        <v>40.068903535050929</v>
      </c>
      <c r="G65" s="23"/>
      <c r="H65" s="23"/>
      <c r="I65" s="23"/>
      <c r="J65" s="23"/>
      <c r="K65" s="23"/>
      <c r="L65" s="23"/>
      <c r="M65" s="23"/>
      <c r="N65" s="23"/>
      <c r="O65" s="23"/>
      <c r="P65" s="23"/>
      <c r="Q65" s="23"/>
      <c r="R65" s="23"/>
      <c r="S65" s="23"/>
      <c r="T65" s="23"/>
      <c r="U65" s="23"/>
      <c r="V65" s="23"/>
      <c r="W65" s="23"/>
    </row>
    <row r="66" spans="1:23">
      <c r="A66" s="43"/>
      <c r="B66" s="26" t="s">
        <v>87</v>
      </c>
      <c r="C66" s="44">
        <v>11.9482</v>
      </c>
      <c r="D66" s="44">
        <v>3.6916000000000002</v>
      </c>
      <c r="E66" s="44">
        <v>1.0933999999999999</v>
      </c>
      <c r="F66" s="45">
        <f t="shared" si="3"/>
        <v>40.047873319830607</v>
      </c>
      <c r="G66" s="23"/>
      <c r="H66" s="23"/>
      <c r="I66" s="23"/>
      <c r="J66" s="23"/>
      <c r="K66" s="23"/>
      <c r="L66" s="23"/>
      <c r="M66" s="23"/>
      <c r="N66" s="23"/>
      <c r="O66" s="23"/>
      <c r="P66" s="23"/>
      <c r="Q66" s="23"/>
      <c r="R66" s="23"/>
      <c r="S66" s="23"/>
      <c r="T66" s="23"/>
      <c r="U66" s="23"/>
      <c r="V66" s="23"/>
      <c r="W66" s="23"/>
    </row>
    <row r="67" spans="1:23">
      <c r="A67" s="43"/>
      <c r="B67" s="49" t="s">
        <v>88</v>
      </c>
      <c r="C67" s="44">
        <v>15.9436</v>
      </c>
      <c r="D67" s="44">
        <v>3.7444000000000002</v>
      </c>
      <c r="E67" s="44">
        <v>0.27600000000000002</v>
      </c>
      <c r="F67" s="45">
        <f t="shared" si="3"/>
        <v>25.216387766878249</v>
      </c>
      <c r="G67" s="23"/>
      <c r="H67" s="23"/>
      <c r="I67" s="23"/>
      <c r="J67" s="23"/>
      <c r="K67" s="23"/>
      <c r="L67" s="23"/>
      <c r="M67" s="23"/>
      <c r="N67" s="23"/>
      <c r="O67" s="23"/>
      <c r="P67" s="23"/>
      <c r="Q67" s="23"/>
      <c r="R67" s="23"/>
      <c r="S67" s="23"/>
      <c r="T67" s="23"/>
      <c r="U67" s="23"/>
      <c r="V67" s="23"/>
      <c r="W67" s="23"/>
    </row>
    <row r="68" spans="1:23">
      <c r="A68" s="43"/>
      <c r="B68" s="26" t="s">
        <v>89</v>
      </c>
      <c r="C68" s="44">
        <v>14.273999999999999</v>
      </c>
      <c r="D68" s="44">
        <v>3.8460000000000001</v>
      </c>
      <c r="E68" s="44">
        <v>1.5760000000000001</v>
      </c>
      <c r="F68" s="45">
        <f t="shared" si="3"/>
        <v>37.985147821213403</v>
      </c>
      <c r="G68" s="23"/>
      <c r="H68" s="23"/>
      <c r="I68" s="23"/>
      <c r="J68" s="23"/>
      <c r="K68" s="23"/>
      <c r="L68" s="23"/>
      <c r="M68" s="23"/>
      <c r="N68" s="23"/>
      <c r="O68" s="23"/>
      <c r="P68" s="23"/>
      <c r="Q68" s="23"/>
      <c r="R68" s="23"/>
      <c r="S68" s="23"/>
      <c r="T68" s="23"/>
      <c r="U68" s="23"/>
      <c r="V68" s="23"/>
      <c r="W68" s="23"/>
    </row>
    <row r="69" spans="1:23">
      <c r="A69" s="43"/>
      <c r="B69" s="26" t="s">
        <v>56</v>
      </c>
      <c r="C69" s="44">
        <v>3.8525</v>
      </c>
      <c r="D69" s="44">
        <v>1.0874999999999999</v>
      </c>
      <c r="E69" s="44">
        <v>-5.7500000000000002E-2</v>
      </c>
      <c r="F69" s="45">
        <f t="shared" si="3"/>
        <v>26.735885788449053</v>
      </c>
      <c r="G69" s="23"/>
      <c r="H69" s="23"/>
      <c r="I69" s="23"/>
      <c r="J69" s="23"/>
      <c r="K69" s="23"/>
      <c r="L69" s="23"/>
      <c r="M69" s="23"/>
      <c r="N69" s="23"/>
      <c r="O69" s="23"/>
      <c r="P69" s="23"/>
      <c r="Q69" s="23"/>
      <c r="R69" s="23"/>
      <c r="S69" s="23"/>
      <c r="T69" s="23"/>
      <c r="U69" s="23"/>
      <c r="V69" s="23"/>
      <c r="W69" s="23"/>
    </row>
    <row r="70" spans="1:23">
      <c r="A70" s="43"/>
      <c r="B70" s="26" t="s">
        <v>90</v>
      </c>
      <c r="C70" s="44">
        <v>12.8744</v>
      </c>
      <c r="D70" s="44">
        <v>3.7806999999999999</v>
      </c>
      <c r="E70" s="44">
        <v>1.4245000000000001</v>
      </c>
      <c r="F70" s="45">
        <f t="shared" si="3"/>
        <v>40.430622009569376</v>
      </c>
      <c r="G70" s="23"/>
      <c r="H70" s="23"/>
      <c r="I70" s="23"/>
      <c r="J70" s="23"/>
      <c r="K70" s="23"/>
      <c r="L70" s="23"/>
      <c r="M70" s="23"/>
      <c r="N70" s="23"/>
      <c r="O70" s="23"/>
      <c r="P70" s="23"/>
      <c r="Q70" s="23"/>
      <c r="R70" s="23"/>
      <c r="S70" s="23"/>
      <c r="T70" s="23"/>
      <c r="U70" s="23"/>
      <c r="V70" s="23"/>
      <c r="W70" s="23"/>
    </row>
    <row r="71" spans="1:23">
      <c r="A71" s="43"/>
      <c r="B71" s="26" t="s">
        <v>91</v>
      </c>
      <c r="C71" s="44">
        <v>59.057600000000001</v>
      </c>
      <c r="D71" s="44">
        <v>16.0608</v>
      </c>
      <c r="E71" s="44">
        <v>10.023999999999999</v>
      </c>
      <c r="F71" s="45">
        <f t="shared" si="3"/>
        <v>44.168405082495731</v>
      </c>
      <c r="G71" s="23"/>
      <c r="H71" s="23"/>
      <c r="I71" s="23"/>
      <c r="J71" s="23"/>
      <c r="K71" s="23"/>
      <c r="L71" s="23"/>
      <c r="M71" s="23"/>
      <c r="N71" s="23"/>
      <c r="O71" s="23"/>
      <c r="P71" s="23"/>
      <c r="Q71" s="23"/>
      <c r="R71" s="23"/>
      <c r="S71" s="23"/>
      <c r="T71" s="23"/>
      <c r="U71" s="23"/>
      <c r="V71" s="23"/>
      <c r="W71" s="23"/>
    </row>
    <row r="72" spans="1:23">
      <c r="A72" s="43"/>
      <c r="B72" s="47" t="s">
        <v>92</v>
      </c>
      <c r="C72" s="44">
        <v>20.304600000000001</v>
      </c>
      <c r="D72" s="44">
        <v>6.3080999999999996</v>
      </c>
      <c r="E72" s="44">
        <v>2.8121999999999998</v>
      </c>
      <c r="F72" s="45">
        <f t="shared" si="3"/>
        <v>44.917407878017791</v>
      </c>
      <c r="G72" s="23"/>
      <c r="H72" s="23"/>
      <c r="I72" s="23"/>
      <c r="J72" s="23"/>
      <c r="K72" s="23"/>
      <c r="L72" s="23"/>
      <c r="M72" s="23"/>
      <c r="N72" s="23"/>
      <c r="O72" s="23"/>
      <c r="P72" s="23"/>
      <c r="Q72" s="23"/>
      <c r="R72" s="23"/>
      <c r="S72" s="23"/>
      <c r="T72" s="23"/>
      <c r="U72" s="23"/>
      <c r="V72" s="23"/>
      <c r="W72" s="23"/>
    </row>
    <row r="73" spans="1:23">
      <c r="A73" s="38"/>
      <c r="B73" s="39" t="s">
        <v>93</v>
      </c>
      <c r="C73" s="40">
        <v>10.297000000000001</v>
      </c>
      <c r="D73" s="40">
        <v>2.8490000000000002</v>
      </c>
      <c r="E73" s="40">
        <v>0.84699999999999998</v>
      </c>
      <c r="F73" s="41">
        <f t="shared" si="3"/>
        <v>35.893949694085656</v>
      </c>
      <c r="G73" s="23"/>
      <c r="H73" s="23"/>
      <c r="I73" s="23"/>
      <c r="J73" s="23"/>
      <c r="K73" s="23"/>
      <c r="L73" s="23"/>
      <c r="M73" s="23"/>
      <c r="N73" s="23"/>
      <c r="O73" s="23"/>
      <c r="P73" s="23"/>
      <c r="Q73" s="23"/>
      <c r="R73" s="23"/>
      <c r="S73" s="23"/>
      <c r="T73" s="23"/>
      <c r="U73" s="23"/>
      <c r="V73" s="23"/>
      <c r="W73" s="23"/>
    </row>
    <row r="74" spans="1:23" ht="25.5">
      <c r="A74" s="28" t="s">
        <v>433</v>
      </c>
      <c r="B74" s="48" t="s">
        <v>94</v>
      </c>
      <c r="C74" s="46" t="s">
        <v>50</v>
      </c>
      <c r="D74" s="46" t="s">
        <v>50</v>
      </c>
      <c r="E74" s="46" t="s">
        <v>50</v>
      </c>
      <c r="F74" s="46"/>
      <c r="G74" s="23"/>
      <c r="H74" s="23"/>
      <c r="I74" s="23"/>
      <c r="J74" s="23"/>
      <c r="K74" s="23"/>
      <c r="L74" s="23"/>
      <c r="M74" s="23"/>
      <c r="N74" s="23"/>
      <c r="O74" s="23"/>
      <c r="P74" s="23"/>
      <c r="Q74" s="23"/>
      <c r="R74" s="23"/>
      <c r="S74" s="23"/>
      <c r="T74" s="23"/>
      <c r="U74" s="23"/>
      <c r="V74" s="23"/>
      <c r="W74" s="23"/>
    </row>
    <row r="75" spans="1:23">
      <c r="A75" s="34"/>
      <c r="B75" s="48" t="s">
        <v>95</v>
      </c>
      <c r="C75" s="46" t="s">
        <v>50</v>
      </c>
      <c r="D75" s="46" t="s">
        <v>50</v>
      </c>
      <c r="E75" s="46" t="s">
        <v>50</v>
      </c>
      <c r="F75" s="46"/>
      <c r="G75" s="23"/>
      <c r="H75" s="23"/>
      <c r="I75" s="23"/>
      <c r="J75" s="23"/>
      <c r="K75" s="23"/>
      <c r="L75" s="23"/>
      <c r="M75" s="23"/>
      <c r="N75" s="23"/>
      <c r="O75" s="23"/>
      <c r="P75" s="23"/>
      <c r="Q75" s="23"/>
      <c r="R75" s="23"/>
      <c r="S75" s="23"/>
      <c r="T75" s="23"/>
      <c r="U75" s="23"/>
      <c r="V75" s="23"/>
      <c r="W75" s="23"/>
    </row>
    <row r="76" spans="1:23">
      <c r="A76" s="28"/>
      <c r="B76" s="57" t="s">
        <v>96</v>
      </c>
      <c r="C76" s="46" t="s">
        <v>50</v>
      </c>
      <c r="D76" s="46" t="s">
        <v>50</v>
      </c>
      <c r="E76" s="46" t="s">
        <v>50</v>
      </c>
      <c r="F76" s="46"/>
      <c r="G76" s="23"/>
      <c r="H76" s="23"/>
      <c r="I76" s="23"/>
      <c r="J76" s="23"/>
      <c r="K76" s="23"/>
      <c r="L76" s="23"/>
      <c r="M76" s="23"/>
      <c r="N76" s="23"/>
      <c r="O76" s="23"/>
      <c r="P76" s="23"/>
      <c r="Q76" s="23"/>
      <c r="R76" s="23"/>
      <c r="S76" s="23"/>
      <c r="T76" s="23"/>
      <c r="U76" s="23"/>
      <c r="V76" s="23"/>
      <c r="W76" s="23"/>
    </row>
    <row r="77" spans="1:23">
      <c r="A77" s="28"/>
      <c r="B77" s="49" t="s">
        <v>64</v>
      </c>
      <c r="C77" s="44">
        <v>8.8694000000000006</v>
      </c>
      <c r="D77" s="44">
        <v>1.6775</v>
      </c>
      <c r="E77" s="44">
        <v>1.5616000000000001</v>
      </c>
      <c r="F77" s="45">
        <f>100/C77*(D77+E77)</f>
        <v>36.51994497936726</v>
      </c>
      <c r="G77" s="23"/>
      <c r="H77" s="23"/>
      <c r="I77" s="23"/>
      <c r="J77" s="23"/>
      <c r="K77" s="23"/>
      <c r="L77" s="23"/>
      <c r="M77" s="23"/>
      <c r="N77" s="23"/>
      <c r="O77" s="23"/>
      <c r="P77" s="23"/>
      <c r="Q77" s="23"/>
      <c r="R77" s="23"/>
      <c r="S77" s="23"/>
      <c r="T77" s="23"/>
      <c r="U77" s="23"/>
      <c r="V77" s="23"/>
      <c r="W77" s="23"/>
    </row>
    <row r="78" spans="1:23">
      <c r="A78" s="34"/>
      <c r="B78" s="49" t="s">
        <v>65</v>
      </c>
      <c r="C78" s="46" t="s">
        <v>50</v>
      </c>
      <c r="D78" s="46" t="s">
        <v>50</v>
      </c>
      <c r="E78" s="46" t="s">
        <v>50</v>
      </c>
      <c r="F78" s="45"/>
      <c r="G78" s="23"/>
      <c r="H78" s="23"/>
      <c r="I78" s="23"/>
      <c r="J78" s="23"/>
      <c r="K78" s="23"/>
      <c r="L78" s="23"/>
      <c r="M78" s="23"/>
      <c r="N78" s="23"/>
      <c r="O78" s="23"/>
      <c r="P78" s="23"/>
      <c r="Q78" s="23"/>
      <c r="R78" s="23"/>
      <c r="S78" s="23"/>
      <c r="T78" s="23"/>
      <c r="U78" s="23"/>
      <c r="V78" s="23"/>
      <c r="W78" s="23"/>
    </row>
    <row r="79" spans="1:23">
      <c r="A79" s="31"/>
      <c r="B79" s="50" t="s">
        <v>66</v>
      </c>
      <c r="C79" s="51" t="s">
        <v>50</v>
      </c>
      <c r="D79" s="51" t="s">
        <v>50</v>
      </c>
      <c r="E79" s="51" t="s">
        <v>50</v>
      </c>
      <c r="F79" s="41"/>
      <c r="G79" s="23"/>
      <c r="H79" s="23"/>
      <c r="I79" s="23"/>
      <c r="J79" s="23"/>
      <c r="K79" s="23"/>
      <c r="L79" s="23"/>
      <c r="M79" s="23"/>
      <c r="N79" s="23"/>
      <c r="O79" s="23"/>
      <c r="P79" s="23"/>
      <c r="Q79" s="23"/>
      <c r="R79" s="23"/>
      <c r="S79" s="23"/>
      <c r="T79" s="23"/>
      <c r="U79" s="23"/>
      <c r="V79" s="23"/>
      <c r="W79" s="23"/>
    </row>
    <row r="80" spans="1:23">
      <c r="A80" s="28" t="s">
        <v>434</v>
      </c>
      <c r="B80" s="26" t="s">
        <v>97</v>
      </c>
      <c r="C80" s="44">
        <v>9.6747999999999994</v>
      </c>
      <c r="D80" s="44">
        <v>3.1288999999999998</v>
      </c>
      <c r="E80" s="44">
        <v>0.77049999999999996</v>
      </c>
      <c r="F80" s="45">
        <f>100/C80*(D80+E80)</f>
        <v>40.304709141274238</v>
      </c>
      <c r="G80" s="23"/>
      <c r="H80" s="23"/>
      <c r="I80" s="23"/>
      <c r="J80" s="23"/>
      <c r="K80" s="23"/>
      <c r="L80" s="23"/>
      <c r="M80" s="23"/>
      <c r="N80" s="23"/>
      <c r="O80" s="23"/>
      <c r="P80" s="23"/>
      <c r="Q80" s="23"/>
      <c r="R80" s="23"/>
      <c r="S80" s="23"/>
      <c r="T80" s="23"/>
      <c r="U80" s="23"/>
      <c r="V80" s="23"/>
      <c r="W80" s="23"/>
    </row>
    <row r="81" spans="1:23">
      <c r="A81" s="28"/>
      <c r="B81" s="26" t="s">
        <v>98</v>
      </c>
      <c r="C81" s="46" t="s">
        <v>50</v>
      </c>
      <c r="D81" s="46" t="s">
        <v>50</v>
      </c>
      <c r="E81" s="46" t="s">
        <v>50</v>
      </c>
      <c r="F81" s="46"/>
      <c r="G81" s="23"/>
      <c r="H81" s="23"/>
      <c r="I81" s="23"/>
      <c r="J81" s="23"/>
      <c r="K81" s="23"/>
      <c r="L81" s="23"/>
      <c r="M81" s="23"/>
      <c r="N81" s="23"/>
      <c r="O81" s="23"/>
      <c r="P81" s="23"/>
      <c r="Q81" s="23"/>
      <c r="R81" s="23"/>
      <c r="S81" s="23"/>
      <c r="T81" s="23"/>
      <c r="U81" s="23"/>
      <c r="V81" s="23"/>
      <c r="W81" s="23"/>
    </row>
    <row r="82" spans="1:23">
      <c r="A82" s="31"/>
      <c r="B82" s="38" t="s">
        <v>69</v>
      </c>
      <c r="C82" s="51" t="s">
        <v>50</v>
      </c>
      <c r="D82" s="51" t="s">
        <v>50</v>
      </c>
      <c r="E82" s="51" t="s">
        <v>50</v>
      </c>
      <c r="F82" s="51"/>
      <c r="G82" s="23"/>
      <c r="H82" s="23"/>
      <c r="I82" s="23"/>
      <c r="J82" s="23"/>
      <c r="K82" s="23"/>
      <c r="L82" s="23"/>
      <c r="M82" s="23"/>
      <c r="N82" s="23"/>
      <c r="O82" s="23"/>
      <c r="P82" s="23"/>
      <c r="Q82" s="23"/>
      <c r="R82" s="23"/>
      <c r="S82" s="23"/>
      <c r="T82" s="23"/>
      <c r="U82" s="23"/>
      <c r="V82" s="23"/>
      <c r="W82" s="23"/>
    </row>
    <row r="83" spans="1:23">
      <c r="A83" s="34" t="s">
        <v>435</v>
      </c>
      <c r="B83" s="26" t="s">
        <v>70</v>
      </c>
      <c r="C83" s="46" t="s">
        <v>50</v>
      </c>
      <c r="D83" s="46" t="s">
        <v>50</v>
      </c>
      <c r="E83" s="46" t="s">
        <v>50</v>
      </c>
      <c r="F83" s="46"/>
      <c r="G83" s="23"/>
      <c r="H83" s="23"/>
      <c r="I83" s="23"/>
      <c r="J83" s="23"/>
      <c r="K83" s="23"/>
      <c r="L83" s="23"/>
      <c r="M83" s="23"/>
      <c r="N83" s="23"/>
      <c r="O83" s="23"/>
      <c r="P83" s="23"/>
      <c r="Q83" s="23"/>
      <c r="R83" s="23"/>
      <c r="S83" s="23"/>
      <c r="T83" s="23"/>
      <c r="U83" s="23"/>
      <c r="V83" s="23"/>
      <c r="W83" s="23"/>
    </row>
    <row r="84" spans="1:23">
      <c r="A84" s="31"/>
      <c r="B84" s="38" t="s">
        <v>99</v>
      </c>
      <c r="C84" s="51" t="s">
        <v>50</v>
      </c>
      <c r="D84" s="51" t="s">
        <v>50</v>
      </c>
      <c r="E84" s="51" t="s">
        <v>50</v>
      </c>
      <c r="F84" s="51"/>
      <c r="G84" s="23"/>
      <c r="H84" s="23"/>
      <c r="I84" s="23"/>
      <c r="J84" s="23"/>
      <c r="K84" s="23"/>
      <c r="L84" s="23"/>
      <c r="M84" s="23"/>
      <c r="N84" s="23"/>
      <c r="O84" s="23"/>
      <c r="P84" s="23"/>
      <c r="Q84" s="23"/>
      <c r="R84" s="23"/>
      <c r="S84" s="23"/>
      <c r="T84" s="23"/>
      <c r="U84" s="23"/>
      <c r="V84" s="23"/>
      <c r="W84" s="23"/>
    </row>
    <row r="85" spans="1:23">
      <c r="A85" s="34" t="s">
        <v>443</v>
      </c>
      <c r="B85" s="48" t="s">
        <v>100</v>
      </c>
      <c r="C85" s="44">
        <v>17.695799999999998</v>
      </c>
      <c r="D85" s="44">
        <v>5.7942</v>
      </c>
      <c r="E85" s="44">
        <v>3.7584</v>
      </c>
      <c r="F85" s="45">
        <f t="shared" ref="F85:F88" si="4">100/C85*(D85+E85)</f>
        <v>53.982300884955762</v>
      </c>
      <c r="G85" s="23"/>
      <c r="H85" s="23"/>
      <c r="I85" s="23"/>
      <c r="J85" s="23"/>
      <c r="K85" s="23"/>
      <c r="L85" s="23"/>
      <c r="M85" s="23"/>
      <c r="N85" s="23"/>
      <c r="O85" s="23"/>
      <c r="P85" s="23"/>
      <c r="Q85" s="23"/>
      <c r="R85" s="23"/>
      <c r="S85" s="23"/>
      <c r="T85" s="23"/>
      <c r="U85" s="23"/>
      <c r="V85" s="23"/>
      <c r="W85" s="23"/>
    </row>
    <row r="86" spans="1:23">
      <c r="A86" s="52"/>
      <c r="B86" s="48" t="s">
        <v>101</v>
      </c>
      <c r="C86" s="44">
        <v>23.8293</v>
      </c>
      <c r="D86" s="44">
        <v>7.5529999999999999</v>
      </c>
      <c r="E86" s="44">
        <v>3.0792999999999999</v>
      </c>
      <c r="F86" s="45">
        <f t="shared" si="4"/>
        <v>44.618599791013594</v>
      </c>
      <c r="G86" s="23"/>
      <c r="H86" s="23"/>
      <c r="I86" s="23"/>
      <c r="J86" s="23"/>
      <c r="K86" s="23"/>
      <c r="L86" s="23"/>
      <c r="M86" s="23"/>
      <c r="N86" s="23"/>
      <c r="O86" s="23"/>
      <c r="P86" s="23"/>
      <c r="Q86" s="23"/>
      <c r="R86" s="23"/>
      <c r="S86" s="23"/>
      <c r="T86" s="23"/>
      <c r="U86" s="23"/>
      <c r="V86" s="23"/>
      <c r="W86" s="23"/>
    </row>
    <row r="87" spans="1:23">
      <c r="A87" s="52"/>
      <c r="B87" s="26" t="s">
        <v>102</v>
      </c>
      <c r="C87" s="44">
        <v>28.413</v>
      </c>
      <c r="D87" s="44">
        <v>3.7422</v>
      </c>
      <c r="E87" s="44">
        <v>1.6632</v>
      </c>
      <c r="F87" s="45">
        <f t="shared" si="4"/>
        <v>19.024390243902438</v>
      </c>
      <c r="G87" s="23"/>
      <c r="H87" s="23"/>
      <c r="I87" s="23"/>
      <c r="J87" s="23"/>
      <c r="K87" s="23"/>
      <c r="L87" s="23"/>
      <c r="M87" s="23"/>
      <c r="N87" s="23"/>
      <c r="O87" s="23"/>
      <c r="P87" s="23"/>
      <c r="Q87" s="23"/>
      <c r="R87" s="23"/>
      <c r="S87" s="23"/>
      <c r="T87" s="23"/>
      <c r="U87" s="23"/>
      <c r="V87" s="23"/>
      <c r="W87" s="23"/>
    </row>
    <row r="88" spans="1:23">
      <c r="A88" s="53"/>
      <c r="B88" s="38" t="s">
        <v>103</v>
      </c>
      <c r="C88" s="40">
        <v>27.783000000000001</v>
      </c>
      <c r="D88" s="40">
        <v>6.5205000000000002</v>
      </c>
      <c r="E88" s="40">
        <v>7.6950000000000003</v>
      </c>
      <c r="F88" s="41">
        <f t="shared" si="4"/>
        <v>51.166180758017489</v>
      </c>
      <c r="G88" s="23"/>
      <c r="H88" s="23"/>
      <c r="I88" s="23"/>
      <c r="J88" s="23"/>
      <c r="K88" s="23"/>
      <c r="L88" s="23"/>
      <c r="M88" s="23"/>
      <c r="N88" s="23"/>
      <c r="O88" s="23"/>
      <c r="P88" s="23"/>
      <c r="Q88" s="23"/>
      <c r="R88" s="23"/>
      <c r="S88" s="23"/>
      <c r="T88" s="23"/>
      <c r="U88" s="23"/>
      <c r="V88" s="23"/>
      <c r="W88" s="23"/>
    </row>
    <row r="89" spans="1:23">
      <c r="A89" s="31" t="s">
        <v>437</v>
      </c>
      <c r="B89" s="50" t="s">
        <v>104</v>
      </c>
      <c r="C89" s="51" t="s">
        <v>50</v>
      </c>
      <c r="D89" s="51" t="s">
        <v>50</v>
      </c>
      <c r="E89" s="51" t="s">
        <v>50</v>
      </c>
      <c r="F89" s="51"/>
      <c r="G89" s="23"/>
      <c r="H89" s="23"/>
      <c r="I89" s="23"/>
      <c r="J89" s="23"/>
      <c r="K89" s="23"/>
      <c r="L89" s="23"/>
      <c r="M89" s="23"/>
      <c r="N89" s="23"/>
      <c r="O89" s="23"/>
      <c r="P89" s="23"/>
      <c r="Q89" s="23"/>
      <c r="R89" s="23"/>
      <c r="S89" s="23"/>
      <c r="T89" s="23"/>
      <c r="U89" s="23"/>
      <c r="V89" s="23"/>
      <c r="W89" s="23"/>
    </row>
    <row r="90" spans="1:23">
      <c r="A90" s="42" t="s">
        <v>438</v>
      </c>
      <c r="B90" s="58" t="s">
        <v>105</v>
      </c>
      <c r="C90" s="59" t="s">
        <v>50</v>
      </c>
      <c r="D90" s="59" t="s">
        <v>50</v>
      </c>
      <c r="E90" s="59" t="s">
        <v>50</v>
      </c>
      <c r="F90" s="59"/>
      <c r="G90" s="23"/>
      <c r="H90" s="23"/>
      <c r="I90" s="23"/>
      <c r="J90" s="23"/>
      <c r="K90" s="23"/>
      <c r="L90" s="23"/>
      <c r="M90" s="23"/>
      <c r="N90" s="23"/>
      <c r="O90" s="23"/>
      <c r="P90" s="23"/>
      <c r="Q90" s="23"/>
      <c r="R90" s="23"/>
      <c r="S90" s="23"/>
      <c r="T90" s="23"/>
      <c r="U90" s="23"/>
      <c r="V90" s="23"/>
      <c r="W90" s="23"/>
    </row>
    <row r="91" spans="1:23">
      <c r="A91" s="33" t="s">
        <v>77</v>
      </c>
      <c r="B91" s="26" t="s">
        <v>106</v>
      </c>
      <c r="C91" s="44">
        <v>10.948399999999999</v>
      </c>
      <c r="D91" s="44">
        <v>1.9796</v>
      </c>
      <c r="E91" s="44">
        <v>2.5855999999999999</v>
      </c>
      <c r="F91" s="45"/>
      <c r="G91" s="23"/>
      <c r="H91" s="23"/>
      <c r="I91" s="23"/>
      <c r="J91" s="23"/>
      <c r="K91" s="23"/>
      <c r="L91" s="23"/>
      <c r="M91" s="23"/>
      <c r="N91" s="23"/>
      <c r="O91" s="23"/>
      <c r="P91" s="23"/>
      <c r="Q91" s="23"/>
      <c r="R91" s="23"/>
      <c r="S91" s="23"/>
      <c r="T91" s="23"/>
      <c r="U91" s="23"/>
      <c r="V91" s="23"/>
      <c r="W91" s="23"/>
    </row>
    <row r="92" spans="1:23">
      <c r="A92" s="33"/>
      <c r="B92" s="26" t="s">
        <v>107</v>
      </c>
      <c r="C92" s="44">
        <v>15.5928</v>
      </c>
      <c r="D92" s="44">
        <v>3.9516</v>
      </c>
      <c r="E92" s="44">
        <v>1.7355</v>
      </c>
      <c r="F92" s="45"/>
      <c r="G92" s="23"/>
      <c r="H92" s="23"/>
      <c r="I92" s="23"/>
      <c r="J92" s="23"/>
      <c r="K92" s="23"/>
      <c r="L92" s="23"/>
      <c r="M92" s="23"/>
      <c r="N92" s="23"/>
      <c r="O92" s="23"/>
      <c r="P92" s="23"/>
      <c r="Q92" s="23"/>
      <c r="R92" s="23"/>
      <c r="S92" s="23"/>
      <c r="T92" s="23"/>
      <c r="U92" s="23"/>
      <c r="V92" s="23"/>
      <c r="W92" s="23"/>
    </row>
    <row r="93" spans="1:23">
      <c r="A93" s="33"/>
      <c r="B93" s="26" t="s">
        <v>108</v>
      </c>
      <c r="C93" s="46" t="s">
        <v>50</v>
      </c>
      <c r="D93" s="46" t="s">
        <v>50</v>
      </c>
      <c r="E93" s="46" t="s">
        <v>50</v>
      </c>
      <c r="F93" s="45"/>
      <c r="G93" s="23"/>
      <c r="H93" s="23"/>
      <c r="I93" s="23"/>
      <c r="J93" s="23"/>
      <c r="K93" s="23"/>
      <c r="L93" s="23"/>
      <c r="M93" s="23"/>
      <c r="N93" s="23"/>
      <c r="O93" s="23"/>
      <c r="P93" s="23"/>
      <c r="Q93" s="23"/>
      <c r="R93" s="23"/>
      <c r="S93" s="23"/>
      <c r="T93" s="23"/>
      <c r="U93" s="23"/>
      <c r="V93" s="23"/>
      <c r="W93" s="23"/>
    </row>
    <row r="94" spans="1:23">
      <c r="A94" s="66"/>
      <c r="B94" s="38" t="s">
        <v>109</v>
      </c>
      <c r="C94" s="51" t="s">
        <v>50</v>
      </c>
      <c r="D94" s="51" t="s">
        <v>50</v>
      </c>
      <c r="E94" s="51" t="s">
        <v>50</v>
      </c>
      <c r="F94" s="51"/>
      <c r="G94" s="23"/>
      <c r="H94" s="23"/>
      <c r="I94" s="23"/>
      <c r="J94" s="23"/>
      <c r="K94" s="23"/>
      <c r="L94" s="23"/>
      <c r="M94" s="23"/>
      <c r="N94" s="23"/>
      <c r="O94" s="23"/>
      <c r="P94" s="23"/>
      <c r="Q94" s="23"/>
      <c r="R94" s="23"/>
      <c r="S94" s="23"/>
      <c r="T94" s="23"/>
      <c r="U94" s="23"/>
      <c r="V94" s="23"/>
      <c r="W94" s="23"/>
    </row>
    <row r="95" spans="1:23" ht="16.5" customHeight="1">
      <c r="A95" s="17"/>
      <c r="B95" s="33"/>
      <c r="C95" s="35"/>
      <c r="D95" s="35"/>
      <c r="E95" s="35"/>
      <c r="F95" s="35"/>
      <c r="G95" s="23"/>
      <c r="H95" s="23"/>
      <c r="I95" s="23"/>
      <c r="J95" s="23"/>
      <c r="K95" s="23"/>
      <c r="L95" s="23"/>
      <c r="M95" s="23"/>
      <c r="N95" s="23"/>
      <c r="O95" s="23"/>
      <c r="P95" s="23"/>
      <c r="Q95" s="23"/>
      <c r="R95" s="23"/>
      <c r="S95" s="23"/>
      <c r="T95" s="23"/>
      <c r="U95" s="23"/>
      <c r="V95" s="23"/>
      <c r="W95" s="23"/>
    </row>
    <row r="96" spans="1:23">
      <c r="A96" s="159">
        <v>2008</v>
      </c>
      <c r="B96" s="210"/>
      <c r="C96" s="159"/>
      <c r="D96" s="210"/>
      <c r="E96" s="210"/>
      <c r="F96" s="210"/>
      <c r="G96" s="23"/>
      <c r="H96" s="23"/>
      <c r="I96" s="23"/>
      <c r="J96" s="23"/>
      <c r="K96" s="23"/>
      <c r="L96" s="23"/>
      <c r="M96" s="23"/>
      <c r="N96" s="23"/>
      <c r="O96" s="23"/>
      <c r="P96" s="23"/>
      <c r="Q96" s="23"/>
      <c r="R96" s="23"/>
      <c r="S96" s="23"/>
      <c r="T96" s="23"/>
      <c r="U96" s="23"/>
      <c r="V96" s="23"/>
      <c r="W96" s="23"/>
    </row>
    <row r="97" spans="1:23" ht="26.25">
      <c r="A97" s="37" t="s">
        <v>440</v>
      </c>
      <c r="B97" s="24" t="s">
        <v>42</v>
      </c>
      <c r="C97" s="25" t="s">
        <v>43</v>
      </c>
      <c r="D97" s="25" t="s">
        <v>44</v>
      </c>
      <c r="E97" s="25" t="s">
        <v>45</v>
      </c>
      <c r="F97" s="25" t="s">
        <v>41</v>
      </c>
      <c r="G97" s="23"/>
      <c r="H97" s="23"/>
      <c r="I97" s="23"/>
      <c r="J97" s="23"/>
      <c r="K97" s="23"/>
      <c r="L97" s="23"/>
      <c r="M97" s="23"/>
      <c r="N97" s="23"/>
      <c r="O97" s="23"/>
      <c r="P97" s="23"/>
      <c r="Q97" s="23"/>
      <c r="R97" s="23"/>
      <c r="S97" s="23"/>
      <c r="T97" s="23"/>
      <c r="U97" s="23"/>
      <c r="V97" s="23"/>
      <c r="W97" s="23"/>
    </row>
    <row r="98" spans="1:23">
      <c r="A98" s="38" t="s">
        <v>441</v>
      </c>
      <c r="B98" s="38" t="s">
        <v>110</v>
      </c>
      <c r="C98" s="40">
        <v>20.227284999999998</v>
      </c>
      <c r="D98" s="40">
        <v>3.8907050000000001</v>
      </c>
      <c r="E98" s="40">
        <v>4.1167100000000003</v>
      </c>
      <c r="F98" s="41">
        <f>100/C98*(D98+E98)</f>
        <v>39.587196205521408</v>
      </c>
      <c r="G98" s="23"/>
      <c r="H98" s="23"/>
      <c r="I98" s="23"/>
      <c r="J98" s="23"/>
      <c r="K98" s="23"/>
      <c r="L98" s="23"/>
      <c r="M98" s="23"/>
      <c r="N98" s="23"/>
      <c r="O98" s="23"/>
      <c r="P98" s="23"/>
      <c r="Q98" s="23"/>
      <c r="R98" s="23"/>
      <c r="S98" s="23"/>
      <c r="T98" s="23"/>
      <c r="U98" s="23"/>
      <c r="V98" s="23"/>
      <c r="W98" s="23"/>
    </row>
    <row r="99" spans="1:23" ht="25.5">
      <c r="A99" s="42" t="s">
        <v>431</v>
      </c>
      <c r="B99" s="38" t="s">
        <v>111</v>
      </c>
      <c r="C99" s="40">
        <v>22.040431999999999</v>
      </c>
      <c r="D99" s="40">
        <v>6.3297129999999999</v>
      </c>
      <c r="E99" s="40">
        <v>5.4402869999999997</v>
      </c>
      <c r="F99" s="41">
        <f t="shared" ref="F99:F101" si="5">100/C99*(D99+E99)</f>
        <v>53.401857096085955</v>
      </c>
      <c r="G99" s="23"/>
      <c r="H99" s="23"/>
      <c r="I99" s="23"/>
      <c r="J99" s="23"/>
      <c r="K99" s="23"/>
      <c r="L99" s="23"/>
      <c r="M99" s="23"/>
      <c r="N99" s="23"/>
      <c r="O99" s="23"/>
      <c r="P99" s="23"/>
      <c r="Q99" s="23"/>
      <c r="R99" s="23"/>
      <c r="S99" s="23"/>
      <c r="T99" s="23"/>
      <c r="U99" s="23"/>
      <c r="V99" s="23"/>
      <c r="W99" s="23"/>
    </row>
    <row r="100" spans="1:23">
      <c r="A100" s="43" t="s">
        <v>442</v>
      </c>
      <c r="B100" s="26" t="s">
        <v>48</v>
      </c>
      <c r="C100" s="44">
        <v>20.741664</v>
      </c>
      <c r="D100" s="44">
        <v>5.2816140000000003</v>
      </c>
      <c r="E100" s="44">
        <v>5.2777079999999996</v>
      </c>
      <c r="F100" s="45">
        <f t="shared" si="5"/>
        <v>50.908750619043872</v>
      </c>
      <c r="G100" s="23"/>
      <c r="H100" s="23"/>
      <c r="I100" s="23"/>
      <c r="J100" s="23"/>
      <c r="K100" s="23"/>
      <c r="L100" s="23"/>
      <c r="M100" s="23"/>
      <c r="N100" s="23"/>
      <c r="O100" s="23"/>
      <c r="P100" s="23"/>
      <c r="Q100" s="23"/>
      <c r="R100" s="23"/>
      <c r="S100" s="23"/>
      <c r="T100" s="23"/>
      <c r="U100" s="23"/>
      <c r="V100" s="23"/>
      <c r="W100" s="23"/>
    </row>
    <row r="101" spans="1:23">
      <c r="A101" s="26"/>
      <c r="B101" s="26" t="s">
        <v>49</v>
      </c>
      <c r="C101" s="44">
        <v>1.7460020000000001</v>
      </c>
      <c r="D101" s="44">
        <v>0.87318099999999998</v>
      </c>
      <c r="E101" s="44">
        <v>-0.39661000000000002</v>
      </c>
      <c r="F101" s="45">
        <f t="shared" si="5"/>
        <v>27.294985916396428</v>
      </c>
      <c r="G101" s="23"/>
      <c r="H101" s="23"/>
      <c r="I101" s="23"/>
      <c r="J101" s="23"/>
      <c r="K101" s="23"/>
      <c r="L101" s="23"/>
      <c r="M101" s="23"/>
      <c r="N101" s="23"/>
      <c r="O101" s="23"/>
      <c r="P101" s="23"/>
      <c r="Q101" s="23"/>
      <c r="R101" s="23"/>
      <c r="S101" s="23"/>
      <c r="T101" s="23"/>
      <c r="U101" s="23"/>
      <c r="V101" s="23"/>
      <c r="W101" s="23"/>
    </row>
    <row r="102" spans="1:23">
      <c r="A102" s="26"/>
      <c r="B102" s="26" t="s">
        <v>112</v>
      </c>
      <c r="C102" s="44">
        <v>49.87153</v>
      </c>
      <c r="D102" s="44">
        <v>10.956712</v>
      </c>
      <c r="E102" s="44">
        <v>3.1677279999999999</v>
      </c>
      <c r="F102" s="45">
        <f>100/C102*(D102+E102)</f>
        <v>28.32164964660198</v>
      </c>
      <c r="G102" s="23"/>
      <c r="H102" s="23"/>
      <c r="I102" s="23"/>
      <c r="J102" s="23"/>
      <c r="K102" s="23"/>
      <c r="L102" s="23"/>
      <c r="M102" s="23"/>
      <c r="N102" s="23"/>
      <c r="O102" s="23"/>
      <c r="P102" s="23"/>
      <c r="Q102" s="23"/>
      <c r="R102" s="23"/>
      <c r="S102" s="23"/>
      <c r="T102" s="23"/>
      <c r="U102" s="23"/>
      <c r="V102" s="23"/>
      <c r="W102" s="23"/>
    </row>
    <row r="103" spans="1:23">
      <c r="A103" s="43"/>
      <c r="B103" s="26" t="s">
        <v>113</v>
      </c>
      <c r="C103" s="44">
        <v>26.384846</v>
      </c>
      <c r="D103" s="44">
        <v>7.4636269999999998</v>
      </c>
      <c r="E103" s="44">
        <v>1.4798450000000001</v>
      </c>
      <c r="F103" s="45">
        <f t="shared" ref="F103:F118" si="6">100/C103*(D103+E103)</f>
        <v>33.896244836903726</v>
      </c>
      <c r="G103" s="23"/>
      <c r="H103" s="23"/>
      <c r="I103" s="23"/>
      <c r="J103" s="23"/>
      <c r="K103" s="23"/>
      <c r="L103" s="23"/>
      <c r="M103" s="23"/>
      <c r="N103" s="23"/>
      <c r="O103" s="23"/>
      <c r="P103" s="23"/>
      <c r="Q103" s="23"/>
      <c r="R103" s="23"/>
      <c r="S103" s="23"/>
      <c r="T103" s="23"/>
      <c r="U103" s="23"/>
      <c r="V103" s="23"/>
      <c r="W103" s="23"/>
    </row>
    <row r="104" spans="1:23">
      <c r="A104" s="43"/>
      <c r="B104" s="26" t="s">
        <v>53</v>
      </c>
      <c r="C104" s="44">
        <v>12.537841999999999</v>
      </c>
      <c r="D104" s="44">
        <v>3.4938370000000001</v>
      </c>
      <c r="E104" s="44">
        <v>1.758942</v>
      </c>
      <c r="F104" s="45">
        <f t="shared" si="6"/>
        <v>41.895399543238781</v>
      </c>
      <c r="G104" s="23"/>
      <c r="H104" s="23"/>
      <c r="I104" s="23"/>
      <c r="J104" s="23"/>
      <c r="K104" s="23"/>
      <c r="L104" s="23"/>
      <c r="M104" s="23"/>
      <c r="N104" s="23"/>
      <c r="O104" s="23"/>
      <c r="P104" s="23"/>
      <c r="Q104" s="23"/>
      <c r="R104" s="23"/>
      <c r="S104" s="23"/>
      <c r="T104" s="23"/>
      <c r="U104" s="23"/>
      <c r="V104" s="23"/>
      <c r="W104" s="23"/>
    </row>
    <row r="105" spans="1:23">
      <c r="A105" s="43"/>
      <c r="B105" s="26" t="s">
        <v>114</v>
      </c>
      <c r="C105" s="44">
        <v>19.331249</v>
      </c>
      <c r="D105" s="44">
        <v>4.2566100000000002</v>
      </c>
      <c r="E105" s="44">
        <v>1.6170910000000001</v>
      </c>
      <c r="F105" s="45">
        <f t="shared" si="6"/>
        <v>30.384487831076001</v>
      </c>
      <c r="G105" s="23"/>
      <c r="H105" s="23"/>
      <c r="I105" s="23"/>
      <c r="J105" s="23"/>
      <c r="K105" s="23"/>
      <c r="L105" s="23"/>
      <c r="M105" s="23"/>
      <c r="N105" s="23"/>
      <c r="O105" s="23"/>
      <c r="P105" s="23"/>
      <c r="Q105" s="23"/>
      <c r="R105" s="23"/>
      <c r="S105" s="23"/>
      <c r="T105" s="23"/>
      <c r="U105" s="23"/>
      <c r="V105" s="23"/>
      <c r="W105" s="23"/>
    </row>
    <row r="106" spans="1:23">
      <c r="A106" s="43"/>
      <c r="B106" s="26" t="s">
        <v>55</v>
      </c>
      <c r="C106" s="44">
        <v>20.951394000000001</v>
      </c>
      <c r="D106" s="44">
        <v>5.0216130000000003</v>
      </c>
      <c r="E106" s="44">
        <v>2.7125659999999998</v>
      </c>
      <c r="F106" s="45">
        <f t="shared" si="6"/>
        <v>36.914865903433444</v>
      </c>
      <c r="G106" s="23"/>
      <c r="H106" s="23"/>
      <c r="I106" s="23"/>
      <c r="J106" s="23"/>
      <c r="K106" s="23"/>
      <c r="L106" s="23"/>
      <c r="M106" s="23"/>
      <c r="N106" s="23"/>
      <c r="O106" s="23"/>
      <c r="P106" s="23"/>
      <c r="Q106" s="23"/>
      <c r="R106" s="23"/>
      <c r="S106" s="23"/>
      <c r="T106" s="23"/>
      <c r="U106" s="23"/>
      <c r="V106" s="23"/>
      <c r="W106" s="23"/>
    </row>
    <row r="107" spans="1:23">
      <c r="A107" s="43"/>
      <c r="B107" s="26" t="s">
        <v>56</v>
      </c>
      <c r="C107" s="44">
        <v>5.4992669999999997</v>
      </c>
      <c r="D107" s="44">
        <v>1.3563510000000001</v>
      </c>
      <c r="E107" s="44">
        <v>0.88272200000000001</v>
      </c>
      <c r="F107" s="45">
        <f t="shared" si="6"/>
        <v>40.715844493457048</v>
      </c>
      <c r="G107" s="23"/>
      <c r="H107" s="23"/>
      <c r="I107" s="23"/>
      <c r="J107" s="23"/>
      <c r="K107" s="23"/>
      <c r="L107" s="23"/>
      <c r="M107" s="23"/>
      <c r="N107" s="23"/>
      <c r="O107" s="23"/>
      <c r="P107" s="23"/>
      <c r="Q107" s="23"/>
      <c r="R107" s="23"/>
      <c r="S107" s="23"/>
      <c r="T107" s="23"/>
      <c r="U107" s="23"/>
      <c r="V107" s="23"/>
      <c r="W107" s="23"/>
    </row>
    <row r="108" spans="1:23">
      <c r="A108" s="43"/>
      <c r="B108" s="26" t="s">
        <v>115</v>
      </c>
      <c r="C108" s="44">
        <v>6.8288510000000002</v>
      </c>
      <c r="D108" s="44">
        <v>1.837059</v>
      </c>
      <c r="E108" s="44">
        <v>0.67852800000000002</v>
      </c>
      <c r="F108" s="45">
        <f t="shared" si="6"/>
        <v>36.837631982305659</v>
      </c>
      <c r="G108" s="23"/>
      <c r="H108" s="23"/>
      <c r="I108" s="23"/>
      <c r="J108" s="23"/>
      <c r="K108" s="23"/>
      <c r="L108" s="23"/>
      <c r="M108" s="23"/>
      <c r="N108" s="23"/>
      <c r="O108" s="23"/>
      <c r="P108" s="23"/>
      <c r="Q108" s="23"/>
      <c r="R108" s="23"/>
      <c r="S108" s="23"/>
      <c r="T108" s="23"/>
      <c r="U108" s="23"/>
      <c r="V108" s="23"/>
      <c r="W108" s="23"/>
    </row>
    <row r="109" spans="1:23">
      <c r="A109" s="43"/>
      <c r="B109" s="26" t="s">
        <v>116</v>
      </c>
      <c r="C109" s="44">
        <v>56.156602999999997</v>
      </c>
      <c r="D109" s="44">
        <v>13.797936</v>
      </c>
      <c r="E109" s="44">
        <v>7.334403</v>
      </c>
      <c r="F109" s="45">
        <f t="shared" si="6"/>
        <v>37.631084985678356</v>
      </c>
      <c r="G109" s="23"/>
      <c r="H109" s="23"/>
      <c r="I109" s="23"/>
      <c r="J109" s="23"/>
      <c r="K109" s="23"/>
      <c r="L109" s="23"/>
      <c r="M109" s="23"/>
      <c r="N109" s="23"/>
      <c r="O109" s="23"/>
      <c r="P109" s="23"/>
      <c r="Q109" s="23"/>
      <c r="R109" s="23"/>
      <c r="S109" s="23"/>
      <c r="T109" s="23"/>
      <c r="U109" s="23"/>
      <c r="V109" s="23"/>
      <c r="W109" s="23"/>
    </row>
    <row r="110" spans="1:23">
      <c r="A110" s="43"/>
      <c r="B110" s="47" t="s">
        <v>117</v>
      </c>
      <c r="C110" s="44">
        <v>22.043453</v>
      </c>
      <c r="D110" s="44">
        <v>5.5007219999999997</v>
      </c>
      <c r="E110" s="44">
        <v>3.6011769999999999</v>
      </c>
      <c r="F110" s="45">
        <f t="shared" si="6"/>
        <v>41.290713392316526</v>
      </c>
      <c r="G110" s="23"/>
      <c r="H110" s="23"/>
      <c r="I110" s="23"/>
      <c r="J110" s="23"/>
      <c r="K110" s="23"/>
      <c r="L110" s="23"/>
      <c r="M110" s="23"/>
      <c r="N110" s="23"/>
      <c r="O110" s="23"/>
      <c r="P110" s="23"/>
      <c r="Q110" s="23"/>
      <c r="R110" s="23"/>
      <c r="S110" s="23"/>
      <c r="T110" s="23"/>
      <c r="U110" s="23"/>
      <c r="V110" s="23"/>
      <c r="W110" s="23"/>
    </row>
    <row r="111" spans="1:23">
      <c r="A111" s="38"/>
      <c r="B111" s="39" t="s">
        <v>118</v>
      </c>
      <c r="C111" s="40">
        <v>10.942963000000001</v>
      </c>
      <c r="D111" s="40">
        <v>2.380782</v>
      </c>
      <c r="E111" s="40">
        <v>2.0939770000000002</v>
      </c>
      <c r="F111" s="41">
        <f t="shared" si="6"/>
        <v>40.891657954066012</v>
      </c>
      <c r="G111" s="23"/>
      <c r="H111" s="23"/>
      <c r="I111" s="23"/>
      <c r="J111" s="23"/>
      <c r="K111" s="23"/>
      <c r="L111" s="23"/>
      <c r="M111" s="23"/>
      <c r="N111" s="23"/>
      <c r="O111" s="23"/>
      <c r="P111" s="23"/>
      <c r="Q111" s="23"/>
      <c r="R111" s="23"/>
      <c r="S111" s="23"/>
      <c r="T111" s="23"/>
      <c r="U111" s="23"/>
      <c r="V111" s="23"/>
      <c r="W111" s="23"/>
    </row>
    <row r="112" spans="1:23" ht="25.5">
      <c r="A112" s="28" t="s">
        <v>433</v>
      </c>
      <c r="B112" s="47" t="s">
        <v>63</v>
      </c>
      <c r="C112" s="44">
        <v>7.2710949999999999</v>
      </c>
      <c r="D112" s="44">
        <v>1.8264739999999999</v>
      </c>
      <c r="E112" s="44">
        <v>0.51493299999999997</v>
      </c>
      <c r="F112" s="45">
        <f t="shared" si="6"/>
        <v>32.201573490650304</v>
      </c>
      <c r="G112" s="23"/>
      <c r="H112" s="23"/>
      <c r="I112" s="23"/>
      <c r="J112" s="23"/>
      <c r="K112" s="23"/>
      <c r="L112" s="23"/>
      <c r="M112" s="23"/>
      <c r="N112" s="23"/>
      <c r="O112" s="23"/>
      <c r="P112" s="23"/>
      <c r="Q112" s="23"/>
      <c r="R112" s="23"/>
      <c r="S112" s="23"/>
      <c r="T112" s="23"/>
      <c r="U112" s="23"/>
      <c r="V112" s="23"/>
      <c r="W112" s="23"/>
    </row>
    <row r="113" spans="1:23">
      <c r="A113" s="34"/>
      <c r="B113" s="47" t="s">
        <v>119</v>
      </c>
      <c r="C113" s="44">
        <v>14.514716999999999</v>
      </c>
      <c r="D113" s="44">
        <v>3.826816</v>
      </c>
      <c r="E113" s="44">
        <v>2.2359640000000001</v>
      </c>
      <c r="F113" s="45">
        <f t="shared" si="6"/>
        <v>41.769880873323267</v>
      </c>
      <c r="G113" s="23"/>
      <c r="H113" s="23"/>
      <c r="I113" s="23"/>
      <c r="J113" s="23"/>
      <c r="K113" s="23"/>
      <c r="L113" s="23"/>
      <c r="M113" s="23"/>
      <c r="N113" s="23"/>
      <c r="O113" s="23"/>
      <c r="P113" s="23"/>
      <c r="Q113" s="23"/>
      <c r="R113" s="23"/>
      <c r="S113" s="23"/>
      <c r="T113" s="23"/>
      <c r="U113" s="23"/>
      <c r="V113" s="23"/>
      <c r="W113" s="23"/>
    </row>
    <row r="114" spans="1:23">
      <c r="A114" s="28"/>
      <c r="B114" s="57" t="s">
        <v>64</v>
      </c>
      <c r="C114" s="44">
        <v>6.8308309999999999</v>
      </c>
      <c r="D114" s="44">
        <v>2.4815109999999998</v>
      </c>
      <c r="E114" s="44">
        <v>1.847491</v>
      </c>
      <c r="F114" s="45">
        <f t="shared" si="6"/>
        <v>63.374456197203536</v>
      </c>
      <c r="G114" s="23"/>
      <c r="H114" s="23"/>
      <c r="I114" s="23"/>
      <c r="J114" s="23"/>
      <c r="K114" s="23"/>
      <c r="L114" s="23"/>
      <c r="M114" s="23"/>
      <c r="N114" s="23"/>
      <c r="O114" s="23"/>
      <c r="P114" s="23"/>
      <c r="Q114" s="23"/>
      <c r="R114" s="23"/>
      <c r="S114" s="23"/>
      <c r="T114" s="23"/>
      <c r="U114" s="23"/>
      <c r="V114" s="23"/>
      <c r="W114" s="23"/>
    </row>
    <row r="115" spans="1:23">
      <c r="A115" s="31"/>
      <c r="B115" s="55" t="s">
        <v>65</v>
      </c>
      <c r="C115" s="40">
        <v>9.7452559999999995</v>
      </c>
      <c r="D115" s="40">
        <v>3.3963019999999999</v>
      </c>
      <c r="E115" s="40">
        <v>2.479676</v>
      </c>
      <c r="F115" s="41">
        <f t="shared" si="6"/>
        <v>60.295778787134999</v>
      </c>
      <c r="G115" s="23"/>
      <c r="H115" s="23"/>
      <c r="I115" s="23"/>
      <c r="J115" s="23"/>
      <c r="K115" s="23"/>
      <c r="L115" s="23"/>
      <c r="M115" s="23"/>
      <c r="N115" s="23"/>
      <c r="O115" s="23"/>
      <c r="P115" s="23"/>
      <c r="Q115" s="23"/>
      <c r="R115" s="23"/>
      <c r="S115" s="23"/>
      <c r="T115" s="23"/>
      <c r="U115" s="23"/>
      <c r="V115" s="23"/>
      <c r="W115" s="23"/>
    </row>
    <row r="116" spans="1:23">
      <c r="A116" s="28" t="s">
        <v>434</v>
      </c>
      <c r="B116" s="47" t="s">
        <v>120</v>
      </c>
      <c r="C116" s="44">
        <v>2.6546970000000001</v>
      </c>
      <c r="D116" s="44">
        <v>0.55751799999999996</v>
      </c>
      <c r="E116" s="44">
        <v>0.11067399999999999</v>
      </c>
      <c r="F116" s="45">
        <f t="shared" si="6"/>
        <v>25.170179496944467</v>
      </c>
      <c r="G116" s="23"/>
      <c r="H116" s="23"/>
      <c r="I116" s="23"/>
      <c r="J116" s="23"/>
      <c r="K116" s="23"/>
      <c r="L116" s="23"/>
      <c r="M116" s="23"/>
      <c r="N116" s="23"/>
      <c r="O116" s="23"/>
      <c r="P116" s="23"/>
      <c r="Q116" s="23"/>
      <c r="R116" s="23"/>
      <c r="S116" s="23"/>
      <c r="T116" s="23"/>
      <c r="U116" s="23"/>
      <c r="V116" s="23"/>
      <c r="W116" s="23"/>
    </row>
    <row r="117" spans="1:23">
      <c r="A117" s="34"/>
      <c r="B117" s="26" t="s">
        <v>67</v>
      </c>
      <c r="C117" s="44">
        <v>8.7735400000000006</v>
      </c>
      <c r="D117" s="44">
        <v>2.6751610000000001</v>
      </c>
      <c r="E117" s="44">
        <v>2.2346279999999998</v>
      </c>
      <c r="F117" s="45">
        <f t="shared" si="6"/>
        <v>55.961322339671327</v>
      </c>
      <c r="G117" s="23"/>
      <c r="H117" s="23"/>
      <c r="I117" s="23"/>
      <c r="J117" s="23"/>
      <c r="K117" s="23"/>
      <c r="L117" s="23"/>
      <c r="M117" s="23"/>
      <c r="N117" s="23"/>
      <c r="O117" s="23"/>
      <c r="P117" s="23"/>
      <c r="Q117" s="23"/>
      <c r="R117" s="23"/>
      <c r="S117" s="23"/>
      <c r="T117" s="23"/>
      <c r="U117" s="23"/>
      <c r="V117" s="23"/>
      <c r="W117" s="23"/>
    </row>
    <row r="118" spans="1:23">
      <c r="A118" s="31"/>
      <c r="B118" s="38" t="s">
        <v>121</v>
      </c>
      <c r="C118" s="40">
        <v>7.0177519999999998</v>
      </c>
      <c r="D118" s="40">
        <v>1.601251</v>
      </c>
      <c r="E118" s="40">
        <v>1.727428</v>
      </c>
      <c r="F118" s="41">
        <f t="shared" si="6"/>
        <v>47.43226890890417</v>
      </c>
      <c r="G118" s="23"/>
      <c r="H118" s="23"/>
      <c r="I118" s="23"/>
      <c r="J118" s="23"/>
      <c r="K118" s="23"/>
      <c r="L118" s="23"/>
      <c r="M118" s="23"/>
      <c r="N118" s="23"/>
      <c r="O118" s="23"/>
      <c r="P118" s="23"/>
      <c r="Q118" s="23"/>
      <c r="R118" s="23"/>
      <c r="S118" s="23"/>
      <c r="T118" s="23"/>
      <c r="U118" s="23"/>
      <c r="V118" s="23"/>
      <c r="W118" s="23"/>
    </row>
    <row r="119" spans="1:23">
      <c r="A119" s="42" t="s">
        <v>435</v>
      </c>
      <c r="B119" s="38" t="s">
        <v>71</v>
      </c>
      <c r="C119" s="51" t="s">
        <v>50</v>
      </c>
      <c r="D119" s="51" t="s">
        <v>50</v>
      </c>
      <c r="E119" s="51" t="s">
        <v>50</v>
      </c>
      <c r="F119" s="51"/>
      <c r="G119" s="23"/>
      <c r="H119" s="23"/>
      <c r="I119" s="23"/>
      <c r="J119" s="23"/>
      <c r="K119" s="23"/>
      <c r="L119" s="23"/>
      <c r="M119" s="23"/>
      <c r="N119" s="23"/>
      <c r="O119" s="23"/>
      <c r="P119" s="23"/>
      <c r="Q119" s="23"/>
      <c r="R119" s="23"/>
      <c r="S119" s="23"/>
      <c r="T119" s="23"/>
      <c r="U119" s="23"/>
      <c r="V119" s="23"/>
      <c r="W119" s="23"/>
    </row>
    <row r="120" spans="1:23">
      <c r="A120" s="34" t="s">
        <v>443</v>
      </c>
      <c r="B120" s="48" t="s">
        <v>72</v>
      </c>
      <c r="C120" s="44">
        <v>16.226091</v>
      </c>
      <c r="D120" s="44">
        <v>4.0892910000000002</v>
      </c>
      <c r="E120" s="44">
        <v>5.0905440000000004</v>
      </c>
      <c r="F120" s="45">
        <f t="shared" ref="F120:F122" si="7">100/C120*(D120+E120)</f>
        <v>56.57453172178068</v>
      </c>
      <c r="G120" s="23"/>
      <c r="H120" s="23"/>
      <c r="I120" s="23"/>
      <c r="J120" s="23"/>
      <c r="K120" s="23"/>
      <c r="L120" s="23"/>
      <c r="M120" s="23"/>
      <c r="N120" s="23"/>
      <c r="O120" s="23"/>
      <c r="P120" s="23"/>
      <c r="Q120" s="23"/>
      <c r="R120" s="23"/>
      <c r="S120" s="23"/>
      <c r="T120" s="23"/>
      <c r="U120" s="23"/>
      <c r="V120" s="23"/>
      <c r="W120" s="23"/>
    </row>
    <row r="121" spans="1:23">
      <c r="A121" s="52"/>
      <c r="B121" s="48" t="s">
        <v>73</v>
      </c>
      <c r="C121" s="44">
        <v>23.016594000000001</v>
      </c>
      <c r="D121" s="44">
        <v>5.6519389999999996</v>
      </c>
      <c r="E121" s="44">
        <v>2.626233</v>
      </c>
      <c r="F121" s="45">
        <f t="shared" si="7"/>
        <v>35.96610341217297</v>
      </c>
      <c r="G121" s="23"/>
      <c r="H121" s="23"/>
      <c r="I121" s="23"/>
      <c r="J121" s="23"/>
      <c r="K121" s="23"/>
      <c r="L121" s="23"/>
      <c r="M121" s="23"/>
      <c r="N121" s="23"/>
      <c r="O121" s="23"/>
      <c r="P121" s="23"/>
      <c r="Q121" s="23"/>
      <c r="R121" s="23"/>
      <c r="S121" s="23"/>
      <c r="T121" s="23"/>
      <c r="U121" s="23"/>
      <c r="V121" s="23"/>
      <c r="W121" s="23"/>
    </row>
    <row r="122" spans="1:23">
      <c r="A122" s="53"/>
      <c r="B122" s="54" t="s">
        <v>122</v>
      </c>
      <c r="C122" s="40">
        <v>56.993231999999999</v>
      </c>
      <c r="D122" s="40">
        <v>14.92272</v>
      </c>
      <c r="E122" s="40">
        <v>24.088944000000001</v>
      </c>
      <c r="F122" s="41">
        <f t="shared" si="7"/>
        <v>68.449643283960455</v>
      </c>
      <c r="G122" s="23"/>
      <c r="H122" s="23"/>
      <c r="I122" s="23"/>
      <c r="J122" s="23"/>
      <c r="K122" s="23"/>
      <c r="L122" s="23"/>
      <c r="M122" s="23"/>
      <c r="N122" s="23"/>
      <c r="O122" s="23"/>
      <c r="P122" s="23"/>
      <c r="Q122" s="23"/>
      <c r="R122" s="23"/>
      <c r="S122" s="23"/>
      <c r="T122" s="23"/>
      <c r="U122" s="23"/>
      <c r="V122" s="23"/>
      <c r="W122" s="23"/>
    </row>
    <row r="123" spans="1:23">
      <c r="A123" s="31" t="s">
        <v>437</v>
      </c>
      <c r="B123" s="39" t="s">
        <v>75</v>
      </c>
      <c r="C123" s="40">
        <v>10.890981999999999</v>
      </c>
      <c r="D123" s="40">
        <v>3.3963019999999999</v>
      </c>
      <c r="E123" s="40">
        <v>1.5573030000000001</v>
      </c>
      <c r="F123" s="41">
        <f>100/C123*(D123+E123)</f>
        <v>45.483547764563376</v>
      </c>
      <c r="G123" s="23"/>
      <c r="H123" s="23"/>
      <c r="I123" s="23"/>
      <c r="J123" s="23"/>
      <c r="K123" s="23"/>
      <c r="L123" s="23"/>
      <c r="M123" s="23"/>
      <c r="N123" s="23"/>
      <c r="O123" s="23"/>
      <c r="P123" s="23"/>
      <c r="Q123" s="23"/>
      <c r="R123" s="23"/>
      <c r="S123" s="23"/>
      <c r="T123" s="23"/>
      <c r="U123" s="23"/>
      <c r="V123" s="23"/>
      <c r="W123" s="23"/>
    </row>
    <row r="124" spans="1:23">
      <c r="A124" s="42" t="s">
        <v>438</v>
      </c>
      <c r="B124" s="60" t="s">
        <v>123</v>
      </c>
      <c r="C124" s="61">
        <v>6.7604759999999997</v>
      </c>
      <c r="D124" s="61">
        <v>1.721473</v>
      </c>
      <c r="E124" s="61">
        <v>1.7202</v>
      </c>
      <c r="F124" s="62">
        <f>100/C124*(D124+E124)</f>
        <v>50.908737787102559</v>
      </c>
      <c r="G124" s="23"/>
      <c r="H124" s="23"/>
      <c r="I124" s="23"/>
      <c r="J124" s="23"/>
      <c r="K124" s="23"/>
      <c r="L124" s="23"/>
      <c r="M124" s="23"/>
      <c r="N124" s="23"/>
      <c r="O124" s="23"/>
      <c r="P124" s="23"/>
      <c r="Q124" s="23"/>
      <c r="R124" s="23"/>
      <c r="S124" s="23"/>
      <c r="T124" s="23"/>
      <c r="U124" s="23"/>
      <c r="V124" s="23"/>
      <c r="W124" s="23"/>
    </row>
    <row r="125" spans="1:23">
      <c r="A125" s="33" t="s">
        <v>77</v>
      </c>
      <c r="B125" s="26" t="s">
        <v>124</v>
      </c>
      <c r="C125" s="44">
        <v>16.669673</v>
      </c>
      <c r="D125" s="44">
        <v>3.9220069999999998</v>
      </c>
      <c r="E125" s="44">
        <v>5.6243939999999997</v>
      </c>
      <c r="F125" s="45"/>
      <c r="G125" s="23"/>
      <c r="H125" s="23"/>
      <c r="I125" s="23"/>
      <c r="J125" s="23"/>
      <c r="K125" s="23"/>
      <c r="L125" s="23"/>
      <c r="M125" s="23"/>
      <c r="N125" s="23"/>
      <c r="O125" s="23"/>
      <c r="P125" s="23"/>
      <c r="Q125" s="23"/>
      <c r="R125" s="23"/>
      <c r="S125" s="23"/>
      <c r="T125" s="23"/>
      <c r="U125" s="23"/>
      <c r="V125" s="23"/>
      <c r="W125" s="23"/>
    </row>
    <row r="126" spans="1:23">
      <c r="A126" s="17"/>
      <c r="B126" s="47" t="s">
        <v>125</v>
      </c>
      <c r="C126" s="46" t="s">
        <v>50</v>
      </c>
      <c r="D126" s="46" t="s">
        <v>50</v>
      </c>
      <c r="E126" s="46" t="s">
        <v>50</v>
      </c>
      <c r="F126" s="46"/>
      <c r="G126" s="23"/>
      <c r="H126" s="23"/>
      <c r="I126" s="23"/>
      <c r="J126" s="23"/>
      <c r="K126" s="23"/>
      <c r="L126" s="23"/>
      <c r="M126" s="23"/>
      <c r="N126" s="23"/>
      <c r="O126" s="23"/>
      <c r="P126" s="23"/>
      <c r="Q126" s="23"/>
      <c r="R126" s="23"/>
      <c r="S126" s="23"/>
      <c r="T126" s="23"/>
      <c r="U126" s="23"/>
      <c r="V126" s="23"/>
      <c r="W126" s="23"/>
    </row>
    <row r="127" spans="1:23">
      <c r="A127" s="17"/>
      <c r="B127" s="26" t="s">
        <v>126</v>
      </c>
      <c r="C127" s="46" t="s">
        <v>50</v>
      </c>
      <c r="D127" s="46" t="s">
        <v>50</v>
      </c>
      <c r="E127" s="46" t="s">
        <v>50</v>
      </c>
      <c r="F127" s="46"/>
      <c r="G127" s="23"/>
      <c r="H127" s="23"/>
      <c r="I127" s="23"/>
      <c r="J127" s="23"/>
      <c r="K127" s="23"/>
      <c r="L127" s="23"/>
      <c r="M127" s="23"/>
      <c r="N127" s="23"/>
      <c r="O127" s="23"/>
      <c r="P127" s="23"/>
      <c r="Q127" s="23"/>
      <c r="R127" s="23"/>
      <c r="S127" s="23"/>
      <c r="T127" s="23"/>
      <c r="U127" s="23"/>
      <c r="V127" s="23"/>
      <c r="W127" s="23"/>
    </row>
    <row r="128" spans="1:23">
      <c r="A128" s="17"/>
      <c r="B128" s="48" t="s">
        <v>127</v>
      </c>
      <c r="C128" s="44">
        <v>12.977093999999999</v>
      </c>
      <c r="D128" s="44">
        <v>3.3115070000000002</v>
      </c>
      <c r="E128" s="44">
        <v>1.6254169999999999</v>
      </c>
      <c r="F128" s="46"/>
      <c r="G128" s="23"/>
      <c r="H128" s="23"/>
      <c r="I128" s="23"/>
      <c r="J128" s="23"/>
      <c r="K128" s="23"/>
      <c r="L128" s="23"/>
      <c r="M128" s="23"/>
      <c r="N128" s="23"/>
      <c r="O128" s="23"/>
      <c r="P128" s="23"/>
      <c r="Q128" s="23"/>
      <c r="R128" s="23"/>
      <c r="S128" s="23"/>
      <c r="T128" s="23"/>
      <c r="U128" s="23"/>
      <c r="V128" s="23"/>
      <c r="W128" s="23"/>
    </row>
    <row r="129" spans="1:23">
      <c r="A129" s="17"/>
      <c r="B129" s="48" t="s">
        <v>128</v>
      </c>
      <c r="C129" s="44">
        <v>3.3035320000000001</v>
      </c>
      <c r="D129" s="44">
        <v>1.061715</v>
      </c>
      <c r="E129" s="44">
        <v>0.47651500000000002</v>
      </c>
      <c r="F129" s="46"/>
      <c r="G129" s="23"/>
      <c r="H129" s="23"/>
      <c r="I129" s="23"/>
      <c r="J129" s="23"/>
      <c r="K129" s="23"/>
      <c r="L129" s="23"/>
      <c r="M129" s="23"/>
      <c r="N129" s="23"/>
      <c r="O129" s="23"/>
      <c r="P129" s="23"/>
      <c r="Q129" s="23"/>
      <c r="R129" s="23"/>
      <c r="S129" s="23"/>
      <c r="T129" s="23"/>
      <c r="U129" s="23"/>
      <c r="V129" s="23"/>
      <c r="W129" s="23"/>
    </row>
    <row r="130" spans="1:23">
      <c r="A130" s="66"/>
      <c r="B130" s="38" t="s">
        <v>129</v>
      </c>
      <c r="C130" s="51" t="s">
        <v>50</v>
      </c>
      <c r="D130" s="51" t="s">
        <v>50</v>
      </c>
      <c r="E130" s="51" t="s">
        <v>50</v>
      </c>
      <c r="F130" s="51"/>
      <c r="G130" s="23"/>
      <c r="H130" s="23"/>
      <c r="I130" s="23"/>
      <c r="J130" s="23"/>
      <c r="K130" s="23"/>
      <c r="L130" s="23"/>
      <c r="M130" s="23"/>
      <c r="N130" s="23"/>
      <c r="O130" s="23"/>
      <c r="P130" s="23"/>
      <c r="Q130" s="23"/>
      <c r="R130" s="23"/>
      <c r="S130" s="23"/>
      <c r="T130" s="23"/>
      <c r="U130" s="23"/>
      <c r="V130" s="23"/>
      <c r="W130" s="23"/>
    </row>
    <row r="131" spans="1:23" ht="17.25" customHeight="1">
      <c r="A131" s="17"/>
      <c r="B131" s="17"/>
      <c r="G131" s="23"/>
      <c r="H131" s="23"/>
      <c r="I131" s="23"/>
      <c r="J131" s="23"/>
      <c r="K131" s="23"/>
      <c r="L131" s="23"/>
      <c r="M131" s="23"/>
      <c r="N131" s="23"/>
      <c r="O131" s="23"/>
      <c r="P131" s="23"/>
      <c r="Q131" s="23"/>
      <c r="R131" s="23"/>
      <c r="S131" s="23"/>
      <c r="T131" s="23"/>
      <c r="U131" s="23"/>
      <c r="V131" s="23"/>
      <c r="W131" s="23"/>
    </row>
    <row r="132" spans="1:23" ht="24.75" customHeight="1">
      <c r="A132" s="573">
        <v>2009</v>
      </c>
      <c r="B132" s="573"/>
      <c r="C132" s="573"/>
      <c r="D132" s="573"/>
      <c r="E132" s="573"/>
      <c r="F132" s="573"/>
      <c r="G132" s="23"/>
      <c r="H132" s="23"/>
      <c r="I132" s="23"/>
      <c r="J132" s="23"/>
      <c r="K132" s="23"/>
      <c r="L132" s="23"/>
      <c r="M132" s="23"/>
      <c r="N132" s="23"/>
      <c r="O132" s="23"/>
      <c r="P132" s="23"/>
      <c r="Q132" s="23"/>
      <c r="R132" s="23"/>
      <c r="S132" s="23"/>
      <c r="T132" s="23"/>
      <c r="U132" s="23"/>
      <c r="V132" s="23"/>
      <c r="W132" s="23"/>
    </row>
    <row r="133" spans="1:23" ht="26.25">
      <c r="A133" s="37" t="s">
        <v>440</v>
      </c>
      <c r="B133" s="24" t="s">
        <v>42</v>
      </c>
      <c r="C133" s="25" t="s">
        <v>43</v>
      </c>
      <c r="D133" s="25" t="s">
        <v>44</v>
      </c>
      <c r="E133" s="25" t="s">
        <v>45</v>
      </c>
      <c r="F133" s="25" t="s">
        <v>41</v>
      </c>
      <c r="G133" s="23"/>
      <c r="H133" s="23"/>
      <c r="I133" s="23"/>
      <c r="J133" s="23"/>
      <c r="K133" s="23"/>
      <c r="L133" s="23"/>
      <c r="M133" s="23"/>
      <c r="N133" s="23"/>
      <c r="O133" s="23"/>
      <c r="P133" s="23"/>
      <c r="Q133" s="23"/>
      <c r="R133" s="23"/>
      <c r="S133" s="23"/>
      <c r="T133" s="23"/>
      <c r="U133" s="23"/>
      <c r="V133" s="23"/>
      <c r="W133" s="23"/>
    </row>
    <row r="134" spans="1:23">
      <c r="A134" s="38" t="s">
        <v>441</v>
      </c>
      <c r="B134" s="39" t="s">
        <v>46</v>
      </c>
      <c r="C134" s="40">
        <v>17.242148</v>
      </c>
      <c r="D134" s="40">
        <v>4.0047560000000004</v>
      </c>
      <c r="E134" s="40">
        <v>3.657832</v>
      </c>
      <c r="F134" s="41">
        <f>100/C134*(D134+E134)</f>
        <v>44.441029041161229</v>
      </c>
      <c r="G134" s="23"/>
      <c r="H134" s="23"/>
      <c r="I134" s="23"/>
      <c r="J134" s="23"/>
      <c r="K134" s="23"/>
      <c r="L134" s="23"/>
      <c r="M134" s="23"/>
      <c r="N134" s="23"/>
      <c r="O134" s="23"/>
      <c r="P134" s="23"/>
      <c r="Q134" s="23"/>
      <c r="R134" s="23"/>
      <c r="S134" s="23"/>
      <c r="T134" s="23"/>
      <c r="U134" s="23"/>
      <c r="V134" s="23"/>
      <c r="W134" s="23"/>
    </row>
    <row r="135" spans="1:23" ht="25.5">
      <c r="A135" s="42" t="s">
        <v>431</v>
      </c>
      <c r="B135" s="38" t="s">
        <v>47</v>
      </c>
      <c r="C135" s="40">
        <v>23.997807000000002</v>
      </c>
      <c r="D135" s="40">
        <v>6.2331320000000003</v>
      </c>
      <c r="E135" s="40">
        <v>5.1446440000000004</v>
      </c>
      <c r="F135" s="41">
        <f>100/C135*(D135+E135)</f>
        <v>47.411732247034074</v>
      </c>
      <c r="G135" s="23"/>
      <c r="H135" s="23"/>
      <c r="I135" s="23"/>
      <c r="J135" s="23"/>
      <c r="K135" s="23"/>
      <c r="L135" s="23"/>
      <c r="M135" s="23"/>
      <c r="N135" s="23"/>
      <c r="O135" s="23"/>
      <c r="P135" s="23"/>
      <c r="Q135" s="23"/>
      <c r="R135" s="23"/>
      <c r="S135" s="23"/>
      <c r="T135" s="23"/>
      <c r="U135" s="23"/>
      <c r="V135" s="23"/>
      <c r="W135" s="23"/>
    </row>
    <row r="136" spans="1:23">
      <c r="A136" s="43" t="s">
        <v>442</v>
      </c>
      <c r="B136" s="26" t="s">
        <v>48</v>
      </c>
      <c r="C136" s="46" t="s">
        <v>50</v>
      </c>
      <c r="D136" s="46" t="s">
        <v>50</v>
      </c>
      <c r="E136" s="46" t="s">
        <v>50</v>
      </c>
      <c r="F136" s="46"/>
      <c r="G136" s="23"/>
      <c r="H136" s="23"/>
      <c r="I136" s="23"/>
      <c r="J136" s="23"/>
      <c r="K136" s="23"/>
      <c r="L136" s="23"/>
      <c r="M136" s="23"/>
      <c r="N136" s="23"/>
      <c r="O136" s="23"/>
      <c r="P136" s="23"/>
      <c r="Q136" s="23"/>
      <c r="R136" s="23"/>
      <c r="S136" s="23"/>
      <c r="T136" s="23"/>
      <c r="U136" s="23"/>
      <c r="V136" s="23"/>
      <c r="W136" s="23"/>
    </row>
    <row r="137" spans="1:23">
      <c r="A137" s="26"/>
      <c r="B137" s="26" t="s">
        <v>49</v>
      </c>
      <c r="C137" s="44">
        <v>1.703328</v>
      </c>
      <c r="D137" s="44">
        <v>0.39819900000000003</v>
      </c>
      <c r="E137" s="44">
        <v>7.7151999999999998E-2</v>
      </c>
      <c r="F137" s="45">
        <f t="shared" ref="F137:F148" si="8">100/C137*(D137+E137)</f>
        <v>27.907191098837103</v>
      </c>
      <c r="G137" s="23"/>
      <c r="H137" s="23"/>
      <c r="I137" s="23"/>
      <c r="J137" s="23"/>
      <c r="K137" s="23"/>
      <c r="L137" s="23"/>
      <c r="M137" s="23"/>
      <c r="N137" s="23"/>
      <c r="O137" s="23"/>
      <c r="P137" s="23"/>
      <c r="Q137" s="23"/>
      <c r="R137" s="23"/>
      <c r="S137" s="23"/>
      <c r="T137" s="23"/>
      <c r="U137" s="23"/>
      <c r="V137" s="23"/>
      <c r="W137" s="23"/>
    </row>
    <row r="138" spans="1:23">
      <c r="A138" s="26"/>
      <c r="B138" s="26" t="s">
        <v>130</v>
      </c>
      <c r="C138" s="44">
        <v>59.587466999999997</v>
      </c>
      <c r="D138" s="44">
        <v>13.757101</v>
      </c>
      <c r="E138" s="44">
        <v>4.9143590000000001</v>
      </c>
      <c r="F138" s="45">
        <f t="shared" si="8"/>
        <v>31.334542211703681</v>
      </c>
      <c r="G138" s="23"/>
      <c r="H138" s="23"/>
      <c r="I138" s="23"/>
      <c r="J138" s="23"/>
      <c r="K138" s="23"/>
      <c r="L138" s="23"/>
      <c r="M138" s="23"/>
      <c r="N138" s="23"/>
      <c r="O138" s="23"/>
      <c r="P138" s="23"/>
      <c r="Q138" s="23"/>
      <c r="R138" s="23"/>
      <c r="S138" s="23"/>
      <c r="T138" s="23"/>
      <c r="U138" s="23"/>
      <c r="V138" s="23"/>
      <c r="W138" s="23"/>
    </row>
    <row r="139" spans="1:23">
      <c r="A139" s="43"/>
      <c r="B139" s="26" t="s">
        <v>131</v>
      </c>
      <c r="C139" s="44">
        <v>28.248759</v>
      </c>
      <c r="D139" s="44">
        <v>7.74343</v>
      </c>
      <c r="E139" s="44">
        <v>2.3713829999999998</v>
      </c>
      <c r="F139" s="45">
        <f t="shared" si="8"/>
        <v>35.806220726368899</v>
      </c>
      <c r="G139" s="23"/>
      <c r="H139" s="23"/>
      <c r="I139" s="23"/>
      <c r="J139" s="23"/>
      <c r="K139" s="23"/>
      <c r="L139" s="23"/>
      <c r="M139" s="23"/>
      <c r="N139" s="23"/>
      <c r="O139" s="23"/>
      <c r="P139" s="23"/>
      <c r="Q139" s="23"/>
      <c r="R139" s="23"/>
      <c r="S139" s="23"/>
      <c r="T139" s="23"/>
      <c r="U139" s="23"/>
      <c r="V139" s="23"/>
      <c r="W139" s="23"/>
    </row>
    <row r="140" spans="1:23">
      <c r="A140" s="43"/>
      <c r="B140" s="26" t="s">
        <v>132</v>
      </c>
      <c r="C140" s="44">
        <v>15.31827</v>
      </c>
      <c r="D140" s="44">
        <v>3.842352</v>
      </c>
      <c r="E140" s="44">
        <v>2.2943899999999999</v>
      </c>
      <c r="F140" s="45">
        <f t="shared" si="8"/>
        <v>40.061586589086104</v>
      </c>
      <c r="G140" s="23"/>
      <c r="H140" s="23"/>
      <c r="I140" s="23"/>
      <c r="J140" s="23"/>
      <c r="K140" s="23"/>
      <c r="L140" s="23"/>
      <c r="M140" s="23"/>
      <c r="N140" s="23"/>
      <c r="O140" s="23"/>
      <c r="P140" s="23"/>
      <c r="Q140" s="23"/>
      <c r="R140" s="23"/>
      <c r="S140" s="23"/>
      <c r="T140" s="23"/>
      <c r="U140" s="23"/>
      <c r="V140" s="23"/>
      <c r="W140" s="23"/>
    </row>
    <row r="141" spans="1:23">
      <c r="A141" s="43"/>
      <c r="B141" s="26" t="s">
        <v>55</v>
      </c>
      <c r="C141" s="44">
        <v>29.807704999999999</v>
      </c>
      <c r="D141" s="44">
        <v>6.6567059999999998</v>
      </c>
      <c r="E141" s="44">
        <v>3.5035500000000002</v>
      </c>
      <c r="F141" s="45">
        <f t="shared" si="8"/>
        <v>34.086005614991159</v>
      </c>
      <c r="G141" s="23"/>
      <c r="H141" s="23"/>
      <c r="I141" s="23"/>
      <c r="J141" s="23"/>
      <c r="K141" s="23"/>
      <c r="L141" s="23"/>
      <c r="M141" s="23"/>
      <c r="N141" s="23"/>
      <c r="O141" s="23"/>
      <c r="P141" s="23"/>
      <c r="Q141" s="23"/>
      <c r="R141" s="23"/>
      <c r="S141" s="23"/>
      <c r="T141" s="23"/>
      <c r="U141" s="23"/>
      <c r="V141" s="23"/>
      <c r="W141" s="23"/>
    </row>
    <row r="142" spans="1:23">
      <c r="A142" s="43"/>
      <c r="B142" s="26" t="s">
        <v>56</v>
      </c>
      <c r="C142" s="44">
        <v>5.9775559999999999</v>
      </c>
      <c r="D142" s="44">
        <v>1.6953780000000001</v>
      </c>
      <c r="E142" s="44">
        <v>0.60080999999999996</v>
      </c>
      <c r="F142" s="45">
        <f t="shared" si="8"/>
        <v>38.413492069334026</v>
      </c>
      <c r="G142" s="23"/>
      <c r="H142" s="23"/>
      <c r="I142" s="23"/>
      <c r="J142" s="23"/>
      <c r="K142" s="23"/>
      <c r="L142" s="23"/>
      <c r="M142" s="23"/>
      <c r="N142" s="23"/>
      <c r="O142" s="23"/>
      <c r="P142" s="23"/>
      <c r="Q142" s="23"/>
      <c r="R142" s="23"/>
      <c r="S142" s="23"/>
      <c r="T142" s="23"/>
      <c r="U142" s="23"/>
      <c r="V142" s="23"/>
      <c r="W142" s="23"/>
    </row>
    <row r="143" spans="1:23">
      <c r="A143" s="43"/>
      <c r="B143" s="26" t="s">
        <v>133</v>
      </c>
      <c r="C143" s="44">
        <v>39.717740999999997</v>
      </c>
      <c r="D143" s="44">
        <v>9.2702139999999993</v>
      </c>
      <c r="E143" s="44">
        <v>6.2236649999999996</v>
      </c>
      <c r="F143" s="45">
        <f t="shared" si="8"/>
        <v>39.009970380742452</v>
      </c>
      <c r="G143" s="23"/>
      <c r="H143" s="23"/>
      <c r="I143" s="23"/>
      <c r="J143" s="23"/>
      <c r="K143" s="23"/>
      <c r="L143" s="23"/>
      <c r="M143" s="23"/>
      <c r="N143" s="23"/>
      <c r="O143" s="23"/>
      <c r="P143" s="23"/>
      <c r="Q143" s="23"/>
      <c r="R143" s="23"/>
      <c r="S143" s="23"/>
      <c r="T143" s="23"/>
      <c r="U143" s="23"/>
      <c r="V143" s="23"/>
      <c r="W143" s="23"/>
    </row>
    <row r="144" spans="1:23">
      <c r="A144" s="43"/>
      <c r="B144" s="26" t="s">
        <v>134</v>
      </c>
      <c r="C144" s="44">
        <v>16.344860000000001</v>
      </c>
      <c r="D144" s="44">
        <v>3.6353080000000002</v>
      </c>
      <c r="E144" s="44">
        <v>1.968958</v>
      </c>
      <c r="F144" s="45">
        <f t="shared" si="8"/>
        <v>34.287635378950938</v>
      </c>
      <c r="G144" s="23"/>
      <c r="H144" s="23"/>
      <c r="I144" s="23"/>
      <c r="J144" s="23"/>
      <c r="K144" s="23"/>
      <c r="L144" s="23"/>
      <c r="M144" s="23"/>
      <c r="N144" s="23"/>
      <c r="O144" s="23"/>
      <c r="P144" s="23"/>
      <c r="Q144" s="23"/>
      <c r="R144" s="23"/>
      <c r="S144" s="23"/>
      <c r="T144" s="23"/>
      <c r="U144" s="23"/>
      <c r="V144" s="23"/>
      <c r="W144" s="23"/>
    </row>
    <row r="145" spans="1:23">
      <c r="A145" s="43"/>
      <c r="B145" s="47" t="s">
        <v>135</v>
      </c>
      <c r="C145" s="44">
        <v>7.2732479999999997</v>
      </c>
      <c r="D145" s="44">
        <v>1.819231</v>
      </c>
      <c r="E145" s="44">
        <v>0.23474600000000001</v>
      </c>
      <c r="F145" s="45">
        <f t="shared" si="8"/>
        <v>28.240161754418388</v>
      </c>
      <c r="G145" s="23"/>
      <c r="H145" s="23"/>
      <c r="I145" s="23"/>
      <c r="J145" s="23"/>
      <c r="K145" s="23"/>
      <c r="L145" s="23"/>
      <c r="M145" s="23"/>
      <c r="N145" s="23"/>
      <c r="O145" s="23"/>
      <c r="P145" s="23"/>
      <c r="Q145" s="23"/>
      <c r="R145" s="23"/>
      <c r="S145" s="23"/>
      <c r="T145" s="23"/>
      <c r="U145" s="23"/>
      <c r="V145" s="23"/>
      <c r="W145" s="23"/>
    </row>
    <row r="146" spans="1:23">
      <c r="A146" s="38"/>
      <c r="B146" s="39" t="s">
        <v>136</v>
      </c>
      <c r="C146" s="40">
        <v>15.418647</v>
      </c>
      <c r="D146" s="40">
        <v>3.2485279999999999</v>
      </c>
      <c r="E146" s="40">
        <v>3.6217440000000001</v>
      </c>
      <c r="F146" s="41">
        <f t="shared" si="8"/>
        <v>44.558202804694858</v>
      </c>
      <c r="G146" s="23"/>
      <c r="H146" s="23"/>
      <c r="I146" s="23"/>
      <c r="J146" s="23"/>
      <c r="K146" s="23"/>
      <c r="L146" s="23"/>
      <c r="M146" s="23"/>
      <c r="N146" s="23"/>
      <c r="O146" s="23"/>
      <c r="P146" s="23"/>
      <c r="Q146" s="23"/>
      <c r="R146" s="23"/>
      <c r="S146" s="23"/>
      <c r="T146" s="23"/>
      <c r="U146" s="23"/>
      <c r="V146" s="23"/>
      <c r="W146" s="23"/>
    </row>
    <row r="147" spans="1:23" ht="25.5">
      <c r="A147" s="28" t="s">
        <v>433</v>
      </c>
      <c r="B147" s="48" t="s">
        <v>137</v>
      </c>
      <c r="C147" s="44">
        <v>7.7017949999999997</v>
      </c>
      <c r="D147" s="44">
        <v>1.9598530000000001</v>
      </c>
      <c r="E147" s="44">
        <v>1.3602300000000001</v>
      </c>
      <c r="F147" s="45">
        <f t="shared" si="8"/>
        <v>43.107911856911279</v>
      </c>
      <c r="G147" s="23"/>
      <c r="H147" s="23"/>
      <c r="I147" s="23"/>
      <c r="J147" s="23"/>
      <c r="K147" s="23"/>
      <c r="L147" s="23"/>
      <c r="M147" s="23"/>
      <c r="N147" s="23"/>
      <c r="O147" s="23"/>
      <c r="P147" s="23"/>
      <c r="Q147" s="23"/>
      <c r="R147" s="23"/>
      <c r="S147" s="23"/>
      <c r="T147" s="23"/>
      <c r="U147" s="23"/>
      <c r="V147" s="23"/>
      <c r="W147" s="23"/>
    </row>
    <row r="148" spans="1:23">
      <c r="A148" s="34"/>
      <c r="B148" s="48" t="s">
        <v>138</v>
      </c>
      <c r="C148" s="44">
        <v>7.2262709999999997</v>
      </c>
      <c r="D148" s="44">
        <v>1.9508840000000001</v>
      </c>
      <c r="E148" s="44">
        <v>0.84090100000000001</v>
      </c>
      <c r="F148" s="45">
        <f t="shared" si="8"/>
        <v>38.633826492253057</v>
      </c>
      <c r="G148" s="23"/>
      <c r="H148" s="23"/>
      <c r="I148" s="23"/>
      <c r="J148" s="23"/>
      <c r="K148" s="23"/>
      <c r="L148" s="23"/>
      <c r="M148" s="23"/>
      <c r="N148" s="23"/>
      <c r="O148" s="23"/>
      <c r="P148" s="23"/>
      <c r="Q148" s="23"/>
      <c r="R148" s="23"/>
      <c r="S148" s="23"/>
      <c r="T148" s="23"/>
      <c r="U148" s="23"/>
      <c r="V148" s="23"/>
      <c r="W148" s="23"/>
    </row>
    <row r="149" spans="1:23">
      <c r="A149" s="28"/>
      <c r="B149" s="48" t="s">
        <v>139</v>
      </c>
      <c r="C149" s="46" t="s">
        <v>50</v>
      </c>
      <c r="D149" s="46" t="s">
        <v>50</v>
      </c>
      <c r="E149" s="44">
        <v>2.3722699999999999</v>
      </c>
      <c r="F149" s="45"/>
      <c r="G149" s="23"/>
      <c r="H149" s="23"/>
      <c r="I149" s="23"/>
      <c r="J149" s="23"/>
      <c r="K149" s="23"/>
      <c r="L149" s="23"/>
      <c r="M149" s="23"/>
      <c r="N149" s="23"/>
      <c r="O149" s="23"/>
      <c r="P149" s="23"/>
      <c r="Q149" s="23"/>
      <c r="R149" s="23"/>
      <c r="S149" s="23"/>
      <c r="T149" s="23"/>
      <c r="U149" s="23"/>
      <c r="V149" s="23"/>
      <c r="W149" s="23"/>
    </row>
    <row r="150" spans="1:23">
      <c r="A150" s="31"/>
      <c r="B150" s="63" t="s">
        <v>140</v>
      </c>
      <c r="C150" s="40">
        <v>13.379809</v>
      </c>
      <c r="D150" s="40">
        <v>2.440185</v>
      </c>
      <c r="E150" s="51" t="s">
        <v>50</v>
      </c>
      <c r="F150" s="51"/>
      <c r="G150" s="23"/>
      <c r="H150" s="23"/>
      <c r="I150" s="23"/>
      <c r="J150" s="23"/>
      <c r="K150" s="23"/>
      <c r="L150" s="23"/>
      <c r="M150" s="23"/>
      <c r="N150" s="23"/>
      <c r="O150" s="23"/>
      <c r="P150" s="23"/>
      <c r="Q150" s="23"/>
      <c r="R150" s="23"/>
      <c r="S150" s="23"/>
      <c r="T150" s="23"/>
      <c r="U150" s="23"/>
      <c r="V150" s="23"/>
      <c r="W150" s="23"/>
    </row>
    <row r="151" spans="1:23">
      <c r="A151" s="28" t="s">
        <v>434</v>
      </c>
      <c r="B151" s="47" t="s">
        <v>120</v>
      </c>
      <c r="C151" s="44">
        <v>0.62307400000000002</v>
      </c>
      <c r="D151" s="44">
        <v>9.7984000000000002E-2</v>
      </c>
      <c r="E151" s="44">
        <v>0.140934</v>
      </c>
      <c r="F151" s="45">
        <f t="shared" ref="F151:F153" si="9">100/C151*(D151+E151)</f>
        <v>38.345044087861162</v>
      </c>
      <c r="G151" s="23"/>
      <c r="H151" s="23"/>
      <c r="I151" s="23"/>
      <c r="J151" s="23"/>
      <c r="K151" s="23"/>
      <c r="L151" s="23"/>
      <c r="M151" s="23"/>
      <c r="N151" s="23"/>
      <c r="O151" s="23"/>
      <c r="P151" s="23"/>
      <c r="Q151" s="23"/>
      <c r="R151" s="23"/>
      <c r="S151" s="23"/>
      <c r="T151" s="23"/>
      <c r="U151" s="23"/>
      <c r="V151" s="23"/>
      <c r="W151" s="23"/>
    </row>
    <row r="152" spans="1:23">
      <c r="A152" s="34"/>
      <c r="B152" s="47" t="s">
        <v>141</v>
      </c>
      <c r="C152" s="44">
        <v>6.60642</v>
      </c>
      <c r="D152" s="44">
        <v>1.2118880000000001</v>
      </c>
      <c r="E152" s="44">
        <v>1.1377969999999999</v>
      </c>
      <c r="F152" s="45">
        <f t="shared" si="9"/>
        <v>35.566691188268386</v>
      </c>
      <c r="G152" s="23"/>
      <c r="H152" s="23"/>
      <c r="I152" s="23"/>
      <c r="J152" s="23"/>
      <c r="K152" s="23"/>
      <c r="L152" s="23"/>
      <c r="M152" s="23"/>
      <c r="N152" s="23"/>
      <c r="O152" s="23"/>
      <c r="P152" s="23"/>
      <c r="Q152" s="23"/>
      <c r="R152" s="23"/>
      <c r="S152" s="23"/>
      <c r="T152" s="23"/>
      <c r="U152" s="23"/>
      <c r="V152" s="23"/>
      <c r="W152" s="23"/>
    </row>
    <row r="153" spans="1:23">
      <c r="A153" s="31"/>
      <c r="B153" s="39" t="s">
        <v>142</v>
      </c>
      <c r="C153" s="40">
        <v>5.9801669999999998</v>
      </c>
      <c r="D153" s="40">
        <v>1.7434149999999999</v>
      </c>
      <c r="E153" s="40">
        <v>1.3055460000000001</v>
      </c>
      <c r="F153" s="41">
        <f t="shared" si="9"/>
        <v>50.984546083746494</v>
      </c>
      <c r="G153" s="23"/>
      <c r="H153" s="23"/>
      <c r="I153" s="23"/>
      <c r="J153" s="23"/>
      <c r="K153" s="23"/>
      <c r="L153" s="23"/>
      <c r="M153" s="23"/>
      <c r="N153" s="23"/>
      <c r="O153" s="23"/>
      <c r="P153" s="23"/>
      <c r="Q153" s="23"/>
      <c r="R153" s="23"/>
      <c r="S153" s="23"/>
      <c r="T153" s="23"/>
      <c r="U153" s="23"/>
      <c r="V153" s="23"/>
      <c r="W153" s="23"/>
    </row>
    <row r="154" spans="1:23" ht="25.5">
      <c r="A154" s="31" t="s">
        <v>444</v>
      </c>
      <c r="B154" s="38" t="s">
        <v>71</v>
      </c>
      <c r="C154" s="51" t="s">
        <v>50</v>
      </c>
      <c r="D154" s="51" t="s">
        <v>50</v>
      </c>
      <c r="E154" s="51" t="s">
        <v>50</v>
      </c>
      <c r="F154" s="51"/>
      <c r="G154" s="23"/>
      <c r="H154" s="23"/>
      <c r="I154" s="23"/>
      <c r="J154" s="23"/>
      <c r="K154" s="23"/>
      <c r="L154" s="23"/>
      <c r="M154" s="23"/>
      <c r="N154" s="23"/>
      <c r="O154" s="23"/>
      <c r="P154" s="23"/>
      <c r="Q154" s="23"/>
      <c r="R154" s="23"/>
      <c r="S154" s="23"/>
      <c r="T154" s="23"/>
      <c r="U154" s="23"/>
      <c r="V154" s="23"/>
      <c r="W154" s="23"/>
    </row>
    <row r="155" spans="1:23">
      <c r="A155" s="34" t="s">
        <v>443</v>
      </c>
      <c r="B155" s="48" t="s">
        <v>72</v>
      </c>
      <c r="C155" s="44">
        <v>16.82281</v>
      </c>
      <c r="D155" s="44">
        <v>4.5719469999999998</v>
      </c>
      <c r="E155" s="44">
        <v>6.0578979999999998</v>
      </c>
      <c r="F155" s="45">
        <f t="shared" ref="F155:F159" si="10">100/C155*(D155+E155)</f>
        <v>63.187095378239427</v>
      </c>
      <c r="G155" s="23"/>
      <c r="H155" s="23"/>
      <c r="I155" s="23"/>
      <c r="J155" s="23"/>
      <c r="K155" s="23"/>
      <c r="L155" s="23"/>
      <c r="M155" s="23"/>
      <c r="N155" s="23"/>
      <c r="O155" s="23"/>
      <c r="P155" s="23"/>
      <c r="Q155" s="23"/>
      <c r="R155" s="23"/>
      <c r="S155" s="23"/>
      <c r="T155" s="23"/>
      <c r="U155" s="23"/>
      <c r="V155" s="23"/>
      <c r="W155" s="23"/>
    </row>
    <row r="156" spans="1:23">
      <c r="A156" s="52"/>
      <c r="B156" s="48" t="s">
        <v>73</v>
      </c>
      <c r="C156" s="44">
        <v>24.074835</v>
      </c>
      <c r="D156" s="44">
        <v>6.389208</v>
      </c>
      <c r="E156" s="44">
        <v>5.6480509999999997</v>
      </c>
      <c r="F156" s="45">
        <f t="shared" si="10"/>
        <v>49.999341636193968</v>
      </c>
      <c r="G156" s="23"/>
      <c r="H156" s="23"/>
      <c r="I156" s="23"/>
      <c r="J156" s="23"/>
      <c r="K156" s="23"/>
      <c r="L156" s="23"/>
      <c r="M156" s="23"/>
      <c r="N156" s="23"/>
      <c r="O156" s="23"/>
      <c r="P156" s="23"/>
      <c r="Q156" s="23"/>
      <c r="R156" s="23"/>
      <c r="S156" s="23"/>
      <c r="T156" s="23"/>
      <c r="U156" s="23"/>
      <c r="V156" s="23"/>
      <c r="W156" s="23"/>
    </row>
    <row r="157" spans="1:23">
      <c r="A157" s="53"/>
      <c r="B157" s="54" t="s">
        <v>143</v>
      </c>
      <c r="C157" s="40">
        <v>46.441937000000003</v>
      </c>
      <c r="D157" s="40">
        <v>11.318944</v>
      </c>
      <c r="E157" s="40">
        <v>18.132625999999998</v>
      </c>
      <c r="F157" s="41">
        <f t="shared" si="10"/>
        <v>63.415894991632229</v>
      </c>
      <c r="G157" s="23"/>
      <c r="H157" s="23"/>
      <c r="I157" s="23"/>
      <c r="J157" s="23"/>
      <c r="K157" s="23"/>
      <c r="L157" s="23"/>
      <c r="M157" s="23"/>
      <c r="N157" s="23"/>
      <c r="O157" s="23"/>
      <c r="P157" s="23"/>
      <c r="Q157" s="23"/>
      <c r="R157" s="23"/>
      <c r="S157" s="23"/>
      <c r="T157" s="23"/>
      <c r="U157" s="23"/>
      <c r="V157" s="23"/>
      <c r="W157" s="23"/>
    </row>
    <row r="158" spans="1:23">
      <c r="A158" s="34" t="s">
        <v>437</v>
      </c>
      <c r="B158" s="47" t="s">
        <v>75</v>
      </c>
      <c r="C158" s="44">
        <v>13.935024</v>
      </c>
      <c r="D158" s="44">
        <v>4.1125800000000003</v>
      </c>
      <c r="E158" s="44">
        <v>2.880757</v>
      </c>
      <c r="F158" s="45">
        <f t="shared" si="10"/>
        <v>50.185324402742332</v>
      </c>
      <c r="G158" s="23"/>
      <c r="H158" s="23"/>
      <c r="I158" s="23"/>
      <c r="J158" s="23"/>
      <c r="K158" s="23"/>
      <c r="L158" s="23"/>
      <c r="M158" s="23"/>
      <c r="N158" s="23"/>
      <c r="O158" s="23"/>
      <c r="P158" s="23"/>
      <c r="Q158" s="23"/>
      <c r="R158" s="23"/>
      <c r="S158" s="23"/>
      <c r="T158" s="23"/>
      <c r="U158" s="23"/>
      <c r="V158" s="23"/>
      <c r="W158" s="23"/>
    </row>
    <row r="159" spans="1:23">
      <c r="A159" s="31"/>
      <c r="B159" s="54" t="s">
        <v>144</v>
      </c>
      <c r="C159" s="40">
        <v>10.074503999999999</v>
      </c>
      <c r="D159" s="40">
        <v>3.0743779999999998</v>
      </c>
      <c r="E159" s="40">
        <v>3.3678970000000001</v>
      </c>
      <c r="F159" s="41">
        <f t="shared" si="10"/>
        <v>63.946324305395095</v>
      </c>
      <c r="G159" s="23"/>
      <c r="H159" s="23"/>
      <c r="I159" s="23"/>
      <c r="J159" s="23"/>
      <c r="K159" s="23"/>
      <c r="L159" s="23"/>
      <c r="M159" s="23"/>
      <c r="N159" s="23"/>
      <c r="O159" s="23"/>
      <c r="P159" s="23"/>
      <c r="Q159" s="23"/>
      <c r="R159" s="23"/>
      <c r="S159" s="23"/>
      <c r="T159" s="23"/>
      <c r="U159" s="23"/>
      <c r="V159" s="23"/>
      <c r="W159" s="23"/>
    </row>
    <row r="160" spans="1:23">
      <c r="A160" s="34" t="s">
        <v>438</v>
      </c>
      <c r="B160" s="47" t="s">
        <v>123</v>
      </c>
      <c r="C160" s="46" t="s">
        <v>50</v>
      </c>
      <c r="D160" s="46" t="s">
        <v>50</v>
      </c>
      <c r="E160" s="46" t="s">
        <v>50</v>
      </c>
      <c r="F160" s="46"/>
      <c r="G160" s="23"/>
      <c r="H160" s="23"/>
      <c r="I160" s="23"/>
      <c r="J160" s="23"/>
      <c r="K160" s="23"/>
      <c r="L160" s="23"/>
      <c r="M160" s="23"/>
      <c r="N160" s="23"/>
      <c r="O160" s="23"/>
      <c r="P160" s="23"/>
      <c r="Q160" s="23"/>
      <c r="R160" s="23"/>
      <c r="S160" s="23"/>
      <c r="T160" s="23"/>
      <c r="U160" s="23"/>
      <c r="V160" s="23"/>
      <c r="W160" s="23"/>
    </row>
    <row r="161" spans="1:23">
      <c r="A161" s="39"/>
      <c r="B161" s="54" t="s">
        <v>145</v>
      </c>
      <c r="C161" s="40">
        <v>3.5910950000000001</v>
      </c>
      <c r="D161" s="40">
        <v>0.89979299999999995</v>
      </c>
      <c r="E161" s="40">
        <v>1.4900850000000001</v>
      </c>
      <c r="F161" s="41">
        <f>100/C161*(D161+E161)</f>
        <v>66.550119114086371</v>
      </c>
      <c r="G161" s="23"/>
      <c r="H161" s="23"/>
      <c r="I161" s="23"/>
      <c r="J161" s="23"/>
      <c r="K161" s="23"/>
      <c r="L161" s="23"/>
      <c r="M161" s="23"/>
      <c r="N161" s="23"/>
      <c r="O161" s="23"/>
      <c r="P161" s="23"/>
      <c r="Q161" s="23"/>
      <c r="R161" s="23"/>
      <c r="S161" s="23"/>
      <c r="T161" s="23"/>
      <c r="U161" s="23"/>
      <c r="V161" s="23"/>
      <c r="W161" s="23"/>
    </row>
    <row r="162" spans="1:23">
      <c r="A162" s="33" t="s">
        <v>77</v>
      </c>
      <c r="B162" s="47" t="s">
        <v>125</v>
      </c>
      <c r="C162" s="46" t="s">
        <v>50</v>
      </c>
      <c r="D162" s="46" t="s">
        <v>50</v>
      </c>
      <c r="E162" s="46" t="s">
        <v>50</v>
      </c>
      <c r="F162" s="46"/>
      <c r="G162" s="23"/>
      <c r="H162" s="23"/>
      <c r="I162" s="23"/>
      <c r="J162" s="23"/>
      <c r="K162" s="23"/>
      <c r="L162" s="23"/>
      <c r="M162" s="23"/>
      <c r="N162" s="23"/>
      <c r="O162" s="23"/>
      <c r="P162" s="23"/>
      <c r="Q162" s="23"/>
      <c r="R162" s="23"/>
      <c r="S162" s="23"/>
      <c r="T162" s="23"/>
      <c r="U162" s="23"/>
      <c r="V162" s="23"/>
      <c r="W162" s="23"/>
    </row>
    <row r="163" spans="1:23">
      <c r="A163" s="17"/>
      <c r="B163" s="26" t="s">
        <v>126</v>
      </c>
      <c r="C163" s="46" t="s">
        <v>50</v>
      </c>
      <c r="D163" s="46" t="s">
        <v>50</v>
      </c>
      <c r="E163" s="46" t="s">
        <v>50</v>
      </c>
      <c r="F163" s="46"/>
      <c r="G163" s="23"/>
      <c r="H163" s="23"/>
      <c r="I163" s="23"/>
      <c r="J163" s="23"/>
      <c r="K163" s="23"/>
      <c r="L163" s="23"/>
      <c r="M163" s="23"/>
      <c r="N163" s="23"/>
      <c r="O163" s="23"/>
      <c r="P163" s="23"/>
      <c r="Q163" s="23"/>
      <c r="R163" s="23"/>
      <c r="S163" s="23"/>
      <c r="T163" s="23"/>
      <c r="U163" s="23"/>
      <c r="V163" s="23"/>
      <c r="W163" s="23"/>
    </row>
    <row r="164" spans="1:23">
      <c r="A164" s="17"/>
      <c r="B164" s="48" t="s">
        <v>146</v>
      </c>
      <c r="C164" s="44">
        <v>12.900776</v>
      </c>
      <c r="D164" s="44">
        <v>3.1702520000000001</v>
      </c>
      <c r="E164" s="44">
        <v>4.0866170000000004</v>
      </c>
      <c r="F164" s="45"/>
      <c r="G164" s="23"/>
      <c r="H164" s="23"/>
      <c r="I164" s="23"/>
      <c r="J164" s="23"/>
      <c r="K164" s="23"/>
      <c r="L164" s="23"/>
      <c r="M164" s="23"/>
      <c r="N164" s="23"/>
      <c r="O164" s="23"/>
      <c r="P164" s="23"/>
      <c r="Q164" s="23"/>
      <c r="R164" s="23"/>
      <c r="S164" s="23"/>
      <c r="T164" s="23"/>
      <c r="U164" s="23"/>
      <c r="V164" s="23"/>
      <c r="W164" s="23"/>
    </row>
    <row r="165" spans="1:23">
      <c r="A165" s="17"/>
      <c r="B165" s="48" t="s">
        <v>147</v>
      </c>
      <c r="C165" s="46" t="s">
        <v>50</v>
      </c>
      <c r="D165" s="46" t="s">
        <v>50</v>
      </c>
      <c r="E165" s="46" t="s">
        <v>50</v>
      </c>
      <c r="F165" s="46"/>
      <c r="G165" s="23"/>
      <c r="H165" s="23"/>
      <c r="I165" s="23"/>
      <c r="J165" s="23"/>
      <c r="K165" s="23"/>
      <c r="L165" s="23"/>
      <c r="M165" s="23"/>
      <c r="N165" s="23"/>
      <c r="O165" s="23"/>
      <c r="P165" s="23"/>
      <c r="Q165" s="23"/>
      <c r="R165" s="23"/>
      <c r="S165" s="23"/>
      <c r="T165" s="23"/>
      <c r="U165" s="23"/>
      <c r="V165" s="23"/>
      <c r="W165" s="23"/>
    </row>
    <row r="166" spans="1:23">
      <c r="A166" s="66"/>
      <c r="B166" s="38" t="s">
        <v>129</v>
      </c>
      <c r="C166" s="51" t="s">
        <v>50</v>
      </c>
      <c r="D166" s="51" t="s">
        <v>50</v>
      </c>
      <c r="E166" s="51" t="s">
        <v>50</v>
      </c>
      <c r="F166" s="51"/>
      <c r="G166" s="23"/>
      <c r="H166" s="23"/>
      <c r="I166" s="23"/>
      <c r="J166" s="23"/>
      <c r="K166" s="23"/>
      <c r="L166" s="23"/>
      <c r="M166" s="23"/>
      <c r="N166" s="23"/>
      <c r="O166" s="23"/>
      <c r="P166" s="23"/>
      <c r="Q166" s="23"/>
      <c r="R166" s="23"/>
      <c r="S166" s="23"/>
      <c r="T166" s="23"/>
      <c r="U166" s="23"/>
      <c r="V166" s="23"/>
      <c r="W166" s="23"/>
    </row>
  </sheetData>
  <sheetProtection password="8725" sheet="1" objects="1" scenarios="1"/>
  <mergeCells count="4">
    <mergeCell ref="A5:F5"/>
    <mergeCell ref="A19:F19"/>
    <mergeCell ref="A58:F58"/>
    <mergeCell ref="A132:F132"/>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I345"/>
  <sheetViews>
    <sheetView zoomScale="80" zoomScaleNormal="80" workbookViewId="0">
      <selection activeCell="F23" sqref="F23"/>
    </sheetView>
  </sheetViews>
  <sheetFormatPr defaultRowHeight="15"/>
  <cols>
    <col min="1" max="1" width="56.85546875" customWidth="1"/>
    <col min="2" max="8" width="11.140625" customWidth="1"/>
    <col min="9" max="9" width="3.42578125" customWidth="1"/>
    <col min="10" max="10" width="43.7109375" style="137" customWidth="1"/>
    <col min="11" max="17" width="11.140625" style="137" customWidth="1"/>
    <col min="18" max="18" width="3.42578125" customWidth="1"/>
    <col min="19" max="19" width="49.5703125" customWidth="1"/>
    <col min="20" max="26" width="11.140625" style="18" customWidth="1"/>
    <col min="27" max="27" width="2.5703125" customWidth="1"/>
    <col min="28" max="28" width="58.28515625" customWidth="1"/>
    <col min="29" max="35" width="11" customWidth="1"/>
  </cols>
  <sheetData>
    <row r="1" spans="1:35" s="241" customFormat="1" ht="38.25" customHeight="1">
      <c r="A1" s="236" t="s">
        <v>445</v>
      </c>
    </row>
    <row r="2" spans="1:35" s="242" customFormat="1" ht="16.5" customHeight="1">
      <c r="A2" s="239"/>
    </row>
    <row r="3" spans="1:35">
      <c r="J3" s="109"/>
      <c r="AB3" s="137"/>
      <c r="AC3" s="137"/>
      <c r="AD3" s="137"/>
      <c r="AE3" s="137"/>
      <c r="AF3" s="137"/>
      <c r="AG3" s="137"/>
      <c r="AH3" s="137"/>
      <c r="AI3" s="137"/>
    </row>
    <row r="4" spans="1:35">
      <c r="A4" s="418" t="s">
        <v>446</v>
      </c>
      <c r="B4" s="504" t="s">
        <v>191</v>
      </c>
      <c r="C4" s="574"/>
      <c r="D4" s="574"/>
      <c r="E4" s="574"/>
      <c r="F4" s="574"/>
      <c r="G4" s="574"/>
      <c r="H4" s="575"/>
      <c r="I4" s="155"/>
      <c r="J4" s="418" t="s">
        <v>236</v>
      </c>
      <c r="K4" s="504" t="s">
        <v>191</v>
      </c>
      <c r="L4" s="574"/>
      <c r="M4" s="574"/>
      <c r="N4" s="574"/>
      <c r="O4" s="574"/>
      <c r="P4" s="574"/>
      <c r="Q4" s="575"/>
      <c r="R4" s="155"/>
      <c r="S4" s="418" t="s">
        <v>237</v>
      </c>
      <c r="T4" s="504" t="s">
        <v>191</v>
      </c>
      <c r="U4" s="574"/>
      <c r="V4" s="574"/>
      <c r="W4" s="574"/>
      <c r="X4" s="574"/>
      <c r="Y4" s="574"/>
      <c r="Z4" s="575"/>
      <c r="AA4" s="156"/>
      <c r="AB4" s="418" t="s">
        <v>238</v>
      </c>
      <c r="AC4" s="582" t="s">
        <v>191</v>
      </c>
      <c r="AD4" s="583"/>
      <c r="AE4" s="583"/>
      <c r="AF4" s="583"/>
      <c r="AG4" s="583"/>
      <c r="AH4" s="583"/>
      <c r="AI4" s="584"/>
    </row>
    <row r="5" spans="1:35">
      <c r="A5" s="585" t="s">
        <v>292</v>
      </c>
      <c r="B5" s="576" t="s">
        <v>150</v>
      </c>
      <c r="C5" s="578" t="s">
        <v>159</v>
      </c>
      <c r="D5" s="578" t="s">
        <v>160</v>
      </c>
      <c r="E5" s="578" t="s">
        <v>161</v>
      </c>
      <c r="F5" s="578" t="s">
        <v>5</v>
      </c>
      <c r="G5" s="578" t="s">
        <v>162</v>
      </c>
      <c r="H5" s="580" t="s">
        <v>188</v>
      </c>
      <c r="I5" s="150"/>
      <c r="J5" s="587" t="s">
        <v>292</v>
      </c>
      <c r="K5" s="578" t="s">
        <v>150</v>
      </c>
      <c r="L5" s="578" t="s">
        <v>159</v>
      </c>
      <c r="M5" s="578" t="s">
        <v>160</v>
      </c>
      <c r="N5" s="578" t="s">
        <v>161</v>
      </c>
      <c r="O5" s="578" t="s">
        <v>5</v>
      </c>
      <c r="P5" s="578" t="s">
        <v>162</v>
      </c>
      <c r="Q5" s="580" t="s">
        <v>188</v>
      </c>
      <c r="R5" s="150"/>
      <c r="S5" s="588" t="s">
        <v>292</v>
      </c>
      <c r="T5" s="578" t="s">
        <v>150</v>
      </c>
      <c r="U5" s="578" t="s">
        <v>159</v>
      </c>
      <c r="V5" s="578" t="s">
        <v>160</v>
      </c>
      <c r="W5" s="578" t="s">
        <v>161</v>
      </c>
      <c r="X5" s="578" t="s">
        <v>5</v>
      </c>
      <c r="Y5" s="578" t="s">
        <v>162</v>
      </c>
      <c r="Z5" s="580" t="s">
        <v>188</v>
      </c>
      <c r="AA5" s="156"/>
      <c r="AB5" s="588" t="s">
        <v>292</v>
      </c>
      <c r="AC5" s="578" t="s">
        <v>150</v>
      </c>
      <c r="AD5" s="578" t="s">
        <v>159</v>
      </c>
      <c r="AE5" s="578" t="s">
        <v>160</v>
      </c>
      <c r="AF5" s="578" t="s">
        <v>161</v>
      </c>
      <c r="AG5" s="578" t="s">
        <v>5</v>
      </c>
      <c r="AH5" s="578" t="s">
        <v>162</v>
      </c>
      <c r="AI5" s="580" t="s">
        <v>188</v>
      </c>
    </row>
    <row r="6" spans="1:35">
      <c r="A6" s="586"/>
      <c r="B6" s="577"/>
      <c r="C6" s="579"/>
      <c r="D6" s="579"/>
      <c r="E6" s="579"/>
      <c r="F6" s="579"/>
      <c r="G6" s="579"/>
      <c r="H6" s="581"/>
      <c r="I6" s="157"/>
      <c r="J6" s="586"/>
      <c r="K6" s="579"/>
      <c r="L6" s="579"/>
      <c r="M6" s="579"/>
      <c r="N6" s="579"/>
      <c r="O6" s="579"/>
      <c r="P6" s="579"/>
      <c r="Q6" s="581"/>
      <c r="R6" s="157"/>
      <c r="S6" s="589"/>
      <c r="T6" s="579"/>
      <c r="U6" s="579"/>
      <c r="V6" s="579"/>
      <c r="W6" s="579"/>
      <c r="X6" s="579"/>
      <c r="Y6" s="579"/>
      <c r="Z6" s="581"/>
      <c r="AA6" s="156"/>
      <c r="AB6" s="589"/>
      <c r="AC6" s="579"/>
      <c r="AD6" s="579"/>
      <c r="AE6" s="579"/>
      <c r="AF6" s="579"/>
      <c r="AG6" s="579"/>
      <c r="AH6" s="579"/>
      <c r="AI6" s="581"/>
    </row>
    <row r="7" spans="1:35">
      <c r="A7" s="437" t="s">
        <v>297</v>
      </c>
      <c r="B7" s="216">
        <v>0.5</v>
      </c>
      <c r="C7" s="217">
        <v>0.5</v>
      </c>
      <c r="D7" s="217">
        <v>0.5</v>
      </c>
      <c r="E7" s="217">
        <v>0.5</v>
      </c>
      <c r="F7" s="218">
        <v>0.25</v>
      </c>
      <c r="G7" s="218">
        <v>0.25</v>
      </c>
      <c r="H7" s="419">
        <v>0.5</v>
      </c>
      <c r="I7" s="151"/>
      <c r="J7" s="433" t="s">
        <v>308</v>
      </c>
      <c r="K7" s="216">
        <v>0.5</v>
      </c>
      <c r="L7" s="217">
        <v>0.5</v>
      </c>
      <c r="M7" s="217">
        <v>0.5</v>
      </c>
      <c r="N7" s="217">
        <v>0.5</v>
      </c>
      <c r="O7" s="217">
        <v>0.5</v>
      </c>
      <c r="P7" s="217">
        <v>0.5</v>
      </c>
      <c r="Q7" s="419">
        <v>0.5</v>
      </c>
      <c r="R7" s="151"/>
      <c r="S7" s="443" t="s">
        <v>368</v>
      </c>
      <c r="T7" s="227">
        <v>0.5</v>
      </c>
      <c r="U7" s="226">
        <v>0.5</v>
      </c>
      <c r="V7" s="226">
        <v>0.5</v>
      </c>
      <c r="W7" s="226">
        <v>0.5</v>
      </c>
      <c r="X7" s="226">
        <v>0.5</v>
      </c>
      <c r="Y7" s="226">
        <v>0.5</v>
      </c>
      <c r="Z7" s="423">
        <v>0.5</v>
      </c>
      <c r="AA7" s="154"/>
      <c r="AB7" s="445" t="s">
        <v>427</v>
      </c>
      <c r="AC7" s="231">
        <v>0.5</v>
      </c>
      <c r="AD7" s="231">
        <v>0.5</v>
      </c>
      <c r="AE7" s="231">
        <v>0.5</v>
      </c>
      <c r="AF7" s="219">
        <v>0.25</v>
      </c>
      <c r="AG7" s="219">
        <v>0.25</v>
      </c>
      <c r="AH7" s="231">
        <v>0.5</v>
      </c>
      <c r="AI7" s="428">
        <v>0.5</v>
      </c>
    </row>
    <row r="8" spans="1:35">
      <c r="A8" s="438" t="s">
        <v>294</v>
      </c>
      <c r="B8" s="216">
        <v>0.5</v>
      </c>
      <c r="C8" s="217">
        <v>0.5</v>
      </c>
      <c r="D8" s="217">
        <v>0.5</v>
      </c>
      <c r="E8" s="217">
        <v>0.5</v>
      </c>
      <c r="F8" s="217">
        <v>0.5</v>
      </c>
      <c r="G8" s="217">
        <v>0.5</v>
      </c>
      <c r="H8" s="419">
        <v>0.5</v>
      </c>
      <c r="I8" s="151"/>
      <c r="J8" s="434" t="s">
        <v>309</v>
      </c>
      <c r="K8" s="216">
        <v>0.5</v>
      </c>
      <c r="L8" s="217">
        <v>0.5</v>
      </c>
      <c r="M8" s="217">
        <v>0.5</v>
      </c>
      <c r="N8" s="218">
        <v>0.25</v>
      </c>
      <c r="O8" s="218">
        <v>0.25</v>
      </c>
      <c r="P8" s="218">
        <v>0.25</v>
      </c>
      <c r="Q8" s="419">
        <v>0.5</v>
      </c>
      <c r="R8" s="151"/>
      <c r="S8" s="439" t="s">
        <v>369</v>
      </c>
      <c r="T8" s="227">
        <v>0.5</v>
      </c>
      <c r="U8" s="226">
        <v>0.5</v>
      </c>
      <c r="V8" s="226">
        <v>0.5</v>
      </c>
      <c r="W8" s="226">
        <v>0.5</v>
      </c>
      <c r="X8" s="226">
        <v>0.5</v>
      </c>
      <c r="Y8" s="226">
        <v>0.5</v>
      </c>
      <c r="Z8" s="423">
        <v>0.5</v>
      </c>
      <c r="AA8" s="154"/>
      <c r="AB8" s="446" t="s">
        <v>426</v>
      </c>
      <c r="AC8" s="231">
        <v>0.5</v>
      </c>
      <c r="AD8" s="231">
        <v>0.5</v>
      </c>
      <c r="AE8" s="231">
        <v>0.5</v>
      </c>
      <c r="AF8" s="231">
        <v>0.5</v>
      </c>
      <c r="AG8" s="231">
        <v>0.5</v>
      </c>
      <c r="AH8" s="231">
        <v>0.5</v>
      </c>
      <c r="AI8" s="428">
        <v>0.5</v>
      </c>
    </row>
    <row r="9" spans="1:35">
      <c r="A9" s="438" t="s">
        <v>295</v>
      </c>
      <c r="B9" s="216">
        <v>0.5</v>
      </c>
      <c r="C9" s="217">
        <v>0.5</v>
      </c>
      <c r="D9" s="217">
        <v>0.5</v>
      </c>
      <c r="E9" s="217">
        <v>0.5</v>
      </c>
      <c r="F9" s="217">
        <v>0.5</v>
      </c>
      <c r="G9" s="217">
        <v>0.5</v>
      </c>
      <c r="H9" s="419">
        <v>0.5</v>
      </c>
      <c r="I9" s="151"/>
      <c r="J9" s="434" t="s">
        <v>310</v>
      </c>
      <c r="K9" s="216">
        <v>0.5</v>
      </c>
      <c r="L9" s="217">
        <v>0.5</v>
      </c>
      <c r="M9" s="217">
        <v>0.5</v>
      </c>
      <c r="N9" s="217">
        <v>0.5</v>
      </c>
      <c r="O9" s="217">
        <v>0.5</v>
      </c>
      <c r="P9" s="217">
        <v>0.5</v>
      </c>
      <c r="Q9" s="419">
        <v>0.5</v>
      </c>
      <c r="R9" s="151"/>
      <c r="S9" s="439" t="s">
        <v>370</v>
      </c>
      <c r="T9" s="227">
        <v>0.5</v>
      </c>
      <c r="U9" s="226">
        <v>0.5</v>
      </c>
      <c r="V9" s="226">
        <v>0.5</v>
      </c>
      <c r="W9" s="226">
        <v>0.5</v>
      </c>
      <c r="X9" s="226">
        <v>0.5</v>
      </c>
      <c r="Y9" s="226">
        <v>0.5</v>
      </c>
      <c r="Z9" s="423">
        <v>0.5</v>
      </c>
      <c r="AA9" s="154"/>
      <c r="AB9" s="446" t="s">
        <v>425</v>
      </c>
      <c r="AC9" s="231">
        <v>0.5</v>
      </c>
      <c r="AD9" s="231">
        <v>0.5</v>
      </c>
      <c r="AE9" s="231">
        <v>0.5</v>
      </c>
      <c r="AF9" s="219">
        <v>0.25</v>
      </c>
      <c r="AG9" s="219">
        <v>0.25</v>
      </c>
      <c r="AH9" s="219">
        <v>0.25</v>
      </c>
      <c r="AI9" s="428">
        <v>0.5</v>
      </c>
    </row>
    <row r="10" spans="1:35">
      <c r="A10" s="438" t="s">
        <v>296</v>
      </c>
      <c r="B10" s="216">
        <v>0.5</v>
      </c>
      <c r="C10" s="217">
        <v>0.5</v>
      </c>
      <c r="D10" s="217">
        <v>0.5</v>
      </c>
      <c r="E10" s="217">
        <v>0.5</v>
      </c>
      <c r="F10" s="217">
        <v>0.5</v>
      </c>
      <c r="G10" s="217">
        <v>0.5</v>
      </c>
      <c r="H10" s="419">
        <v>0.5</v>
      </c>
      <c r="I10" s="151"/>
      <c r="J10" s="434" t="s">
        <v>311</v>
      </c>
      <c r="K10" s="216">
        <v>0.5</v>
      </c>
      <c r="L10" s="217">
        <v>0.5</v>
      </c>
      <c r="M10" s="217">
        <v>0.5</v>
      </c>
      <c r="N10" s="217">
        <v>0.5</v>
      </c>
      <c r="O10" s="217">
        <v>0.5</v>
      </c>
      <c r="P10" s="217">
        <v>0.5</v>
      </c>
      <c r="Q10" s="419">
        <v>0.5</v>
      </c>
      <c r="R10" s="151"/>
      <c r="S10" s="439" t="s">
        <v>371</v>
      </c>
      <c r="T10" s="227">
        <v>0.5</v>
      </c>
      <c r="U10" s="226">
        <v>0.5</v>
      </c>
      <c r="V10" s="226">
        <v>0.5</v>
      </c>
      <c r="W10" s="226">
        <v>0.5</v>
      </c>
      <c r="X10" s="226">
        <v>0.5</v>
      </c>
      <c r="Y10" s="226">
        <v>0.5</v>
      </c>
      <c r="Z10" s="423">
        <v>0.5</v>
      </c>
      <c r="AA10" s="154"/>
      <c r="AB10" s="446" t="s">
        <v>424</v>
      </c>
      <c r="AC10" s="231">
        <v>0.5</v>
      </c>
      <c r="AD10" s="231">
        <v>0.5</v>
      </c>
      <c r="AE10" s="231">
        <v>0.5</v>
      </c>
      <c r="AF10" s="231">
        <v>0.5</v>
      </c>
      <c r="AG10" s="231">
        <v>0.5</v>
      </c>
      <c r="AH10" s="231">
        <v>0.5</v>
      </c>
      <c r="AI10" s="428">
        <v>0.5</v>
      </c>
    </row>
    <row r="11" spans="1:35">
      <c r="A11" s="438" t="s">
        <v>298</v>
      </c>
      <c r="B11" s="216">
        <v>0.5</v>
      </c>
      <c r="C11" s="217">
        <v>0.5</v>
      </c>
      <c r="D11" s="217">
        <v>0.5</v>
      </c>
      <c r="E11" s="217">
        <v>0.5</v>
      </c>
      <c r="F11" s="217">
        <v>0.5</v>
      </c>
      <c r="G11" s="217">
        <v>0.5</v>
      </c>
      <c r="H11" s="419">
        <v>0.5</v>
      </c>
      <c r="I11" s="151"/>
      <c r="J11" s="434" t="s">
        <v>350</v>
      </c>
      <c r="K11" s="216">
        <v>0.5</v>
      </c>
      <c r="L11" s="217">
        <v>0.5</v>
      </c>
      <c r="M11" s="217">
        <v>0.5</v>
      </c>
      <c r="N11" s="217">
        <v>0.5</v>
      </c>
      <c r="O11" s="217">
        <v>0.5</v>
      </c>
      <c r="P11" s="217">
        <v>0.5</v>
      </c>
      <c r="Q11" s="419">
        <v>0.5</v>
      </c>
      <c r="R11" s="151"/>
      <c r="S11" s="439" t="s">
        <v>372</v>
      </c>
      <c r="T11" s="227">
        <v>0.5</v>
      </c>
      <c r="U11" s="226">
        <v>0.5</v>
      </c>
      <c r="V11" s="226">
        <v>0.5</v>
      </c>
      <c r="W11" s="226">
        <v>0.5</v>
      </c>
      <c r="X11" s="226">
        <v>0.5</v>
      </c>
      <c r="Y11" s="226">
        <v>0.5</v>
      </c>
      <c r="Z11" s="423">
        <v>0.5</v>
      </c>
      <c r="AA11" s="154"/>
      <c r="AB11" s="446" t="s">
        <v>423</v>
      </c>
      <c r="AC11" s="231">
        <v>0.5</v>
      </c>
      <c r="AD11" s="231">
        <v>0.5</v>
      </c>
      <c r="AE11" s="231">
        <v>0.5</v>
      </c>
      <c r="AF11" s="219">
        <v>0.25</v>
      </c>
      <c r="AG11" s="219">
        <v>0.25</v>
      </c>
      <c r="AH11" s="219">
        <v>0.25</v>
      </c>
      <c r="AI11" s="428">
        <v>0.5</v>
      </c>
    </row>
    <row r="12" spans="1:35">
      <c r="A12" s="438" t="s">
        <v>299</v>
      </c>
      <c r="B12" s="216">
        <v>0.5</v>
      </c>
      <c r="C12" s="217">
        <v>0.5</v>
      </c>
      <c r="D12" s="217">
        <v>0.5</v>
      </c>
      <c r="E12" s="217">
        <v>0.5</v>
      </c>
      <c r="F12" s="217">
        <v>0.5</v>
      </c>
      <c r="G12" s="217">
        <v>0.5</v>
      </c>
      <c r="H12" s="419">
        <v>0.5</v>
      </c>
      <c r="I12" s="151"/>
      <c r="J12" s="435" t="s">
        <v>351</v>
      </c>
      <c r="K12" s="216">
        <v>0.5</v>
      </c>
      <c r="L12" s="217">
        <v>0.5</v>
      </c>
      <c r="M12" s="217">
        <v>0.5</v>
      </c>
      <c r="N12" s="217">
        <v>0.5</v>
      </c>
      <c r="O12" s="217">
        <v>0.5</v>
      </c>
      <c r="P12" s="217">
        <v>0.5</v>
      </c>
      <c r="Q12" s="419">
        <v>0.5</v>
      </c>
      <c r="R12" s="151"/>
      <c r="S12" s="439" t="s">
        <v>373</v>
      </c>
      <c r="T12" s="227">
        <v>0.5</v>
      </c>
      <c r="U12" s="226">
        <v>0.5</v>
      </c>
      <c r="V12" s="226">
        <v>0.5</v>
      </c>
      <c r="W12" s="226">
        <v>0.5</v>
      </c>
      <c r="X12" s="226">
        <v>0.5</v>
      </c>
      <c r="Y12" s="226">
        <v>0.5</v>
      </c>
      <c r="Z12" s="423">
        <v>0.5</v>
      </c>
      <c r="AA12" s="154"/>
      <c r="AB12" s="446" t="s">
        <v>422</v>
      </c>
      <c r="AC12" s="231">
        <v>0.5</v>
      </c>
      <c r="AD12" s="231">
        <v>0.5</v>
      </c>
      <c r="AE12" s="231">
        <v>0.5</v>
      </c>
      <c r="AF12" s="219">
        <v>0.25</v>
      </c>
      <c r="AG12" s="219">
        <v>0.25</v>
      </c>
      <c r="AH12" s="219">
        <v>0.25</v>
      </c>
      <c r="AI12" s="428">
        <v>0.5</v>
      </c>
    </row>
    <row r="13" spans="1:35">
      <c r="A13" s="438" t="s">
        <v>300</v>
      </c>
      <c r="B13" s="216">
        <v>0.5</v>
      </c>
      <c r="C13" s="217">
        <v>0.5</v>
      </c>
      <c r="D13" s="217">
        <v>0.5</v>
      </c>
      <c r="E13" s="217">
        <v>0.5</v>
      </c>
      <c r="F13" s="217">
        <v>0.5</v>
      </c>
      <c r="G13" s="217">
        <v>0.5</v>
      </c>
      <c r="H13" s="419">
        <v>0.5</v>
      </c>
      <c r="I13" s="151"/>
      <c r="J13" s="434" t="s">
        <v>312</v>
      </c>
      <c r="K13" s="216">
        <v>0.5</v>
      </c>
      <c r="L13" s="217">
        <v>0.5</v>
      </c>
      <c r="M13" s="217">
        <v>0.5</v>
      </c>
      <c r="N13" s="218">
        <v>0.25</v>
      </c>
      <c r="O13" s="218">
        <v>0.25</v>
      </c>
      <c r="P13" s="223">
        <v>0.25</v>
      </c>
      <c r="Q13" s="419">
        <v>0.5</v>
      </c>
      <c r="R13" s="151"/>
      <c r="S13" s="439" t="s">
        <v>374</v>
      </c>
      <c r="T13" s="227">
        <v>0.5</v>
      </c>
      <c r="U13" s="226">
        <v>0.5</v>
      </c>
      <c r="V13" s="226">
        <v>0.5</v>
      </c>
      <c r="W13" s="226">
        <v>0.5</v>
      </c>
      <c r="X13" s="226">
        <v>0.5</v>
      </c>
      <c r="Y13" s="226">
        <v>0.5</v>
      </c>
      <c r="Z13" s="423">
        <v>0.5</v>
      </c>
      <c r="AA13" s="154"/>
      <c r="AB13" s="446" t="s">
        <v>421</v>
      </c>
      <c r="AC13" s="231">
        <v>0.5</v>
      </c>
      <c r="AD13" s="231">
        <v>0.5</v>
      </c>
      <c r="AE13" s="231">
        <v>0.5</v>
      </c>
      <c r="AF13" s="231">
        <v>0.5</v>
      </c>
      <c r="AG13" s="231">
        <v>0.5</v>
      </c>
      <c r="AH13" s="231">
        <v>0.5</v>
      </c>
      <c r="AI13" s="428">
        <v>0.5</v>
      </c>
    </row>
    <row r="14" spans="1:35">
      <c r="A14" s="438" t="s">
        <v>301</v>
      </c>
      <c r="B14" s="216">
        <v>0.5</v>
      </c>
      <c r="C14" s="217">
        <v>0.5</v>
      </c>
      <c r="D14" s="217">
        <v>0.5</v>
      </c>
      <c r="E14" s="217">
        <v>0.5</v>
      </c>
      <c r="F14" s="217">
        <v>0.5</v>
      </c>
      <c r="G14" s="217">
        <v>0.5</v>
      </c>
      <c r="H14" s="419">
        <v>0.5</v>
      </c>
      <c r="I14" s="151"/>
      <c r="J14" s="435" t="s">
        <v>352</v>
      </c>
      <c r="K14" s="216">
        <v>0.5</v>
      </c>
      <c r="L14" s="217">
        <v>0.5</v>
      </c>
      <c r="M14" s="217">
        <v>0.5</v>
      </c>
      <c r="N14" s="217">
        <v>0.5</v>
      </c>
      <c r="O14" s="217">
        <v>0.5</v>
      </c>
      <c r="P14" s="217">
        <v>0.5</v>
      </c>
      <c r="Q14" s="419">
        <v>0.5</v>
      </c>
      <c r="R14" s="151"/>
      <c r="S14" s="439" t="s">
        <v>375</v>
      </c>
      <c r="T14" s="227">
        <v>0.5</v>
      </c>
      <c r="U14" s="226">
        <v>0.5</v>
      </c>
      <c r="V14" s="226">
        <v>0.5</v>
      </c>
      <c r="W14" s="226">
        <v>0.5</v>
      </c>
      <c r="X14" s="226">
        <v>0.5</v>
      </c>
      <c r="Y14" s="226">
        <v>0.5</v>
      </c>
      <c r="Z14" s="423">
        <v>0.5</v>
      </c>
      <c r="AA14" s="154"/>
      <c r="AB14" s="446" t="s">
        <v>420</v>
      </c>
      <c r="AC14" s="231">
        <v>0.5</v>
      </c>
      <c r="AD14" s="231">
        <v>0.5</v>
      </c>
      <c r="AE14" s="231">
        <v>0.5</v>
      </c>
      <c r="AF14" s="231">
        <v>0.5</v>
      </c>
      <c r="AG14" s="231">
        <v>0.5</v>
      </c>
      <c r="AH14" s="231">
        <v>0.5</v>
      </c>
      <c r="AI14" s="428">
        <v>0.5</v>
      </c>
    </row>
    <row r="15" spans="1:35">
      <c r="A15" s="438" t="s">
        <v>302</v>
      </c>
      <c r="B15" s="216">
        <v>0.5</v>
      </c>
      <c r="C15" s="217">
        <v>0.5</v>
      </c>
      <c r="D15" s="217">
        <v>0.5</v>
      </c>
      <c r="E15" s="217">
        <v>0.5</v>
      </c>
      <c r="F15" s="217">
        <v>0.5</v>
      </c>
      <c r="G15" s="217">
        <v>0.5</v>
      </c>
      <c r="H15" s="419">
        <v>0.5</v>
      </c>
      <c r="I15" s="151"/>
      <c r="J15" s="434" t="s">
        <v>313</v>
      </c>
      <c r="K15" s="216">
        <v>0.5</v>
      </c>
      <c r="L15" s="217">
        <v>0.5</v>
      </c>
      <c r="M15" s="217">
        <v>0.5</v>
      </c>
      <c r="N15" s="217">
        <v>0.5</v>
      </c>
      <c r="O15" s="217">
        <v>0.5</v>
      </c>
      <c r="P15" s="217">
        <v>0.5</v>
      </c>
      <c r="Q15" s="419">
        <v>0.5</v>
      </c>
      <c r="R15" s="151"/>
      <c r="S15" s="439" t="s">
        <v>376</v>
      </c>
      <c r="T15" s="227">
        <v>0.5</v>
      </c>
      <c r="U15" s="226">
        <v>0.5</v>
      </c>
      <c r="V15" s="226">
        <v>0.5</v>
      </c>
      <c r="W15" s="226">
        <v>0.5</v>
      </c>
      <c r="X15" s="226">
        <v>0.5</v>
      </c>
      <c r="Y15" s="226">
        <v>0.5</v>
      </c>
      <c r="Z15" s="423">
        <v>0.5</v>
      </c>
      <c r="AA15" s="154"/>
      <c r="AB15" s="446" t="s">
        <v>419</v>
      </c>
      <c r="AC15" s="231">
        <v>0.5</v>
      </c>
      <c r="AD15" s="231">
        <v>0.5</v>
      </c>
      <c r="AE15" s="231">
        <v>0.5</v>
      </c>
      <c r="AF15" s="231">
        <v>0.5</v>
      </c>
      <c r="AG15" s="231">
        <v>0.5</v>
      </c>
      <c r="AH15" s="231">
        <v>0.5</v>
      </c>
      <c r="AI15" s="428">
        <v>0.5</v>
      </c>
    </row>
    <row r="16" spans="1:35">
      <c r="A16" s="438" t="s">
        <v>303</v>
      </c>
      <c r="B16" s="216">
        <v>0.5</v>
      </c>
      <c r="C16" s="217">
        <v>0.5</v>
      </c>
      <c r="D16" s="217">
        <v>0.5</v>
      </c>
      <c r="E16" s="217">
        <v>0.5</v>
      </c>
      <c r="F16" s="217">
        <v>0.5</v>
      </c>
      <c r="G16" s="217">
        <v>0.5</v>
      </c>
      <c r="H16" s="419">
        <v>0.5</v>
      </c>
      <c r="I16" s="151"/>
      <c r="J16" s="435" t="s">
        <v>353</v>
      </c>
      <c r="K16" s="216">
        <v>0.5</v>
      </c>
      <c r="L16" s="217">
        <v>0.5</v>
      </c>
      <c r="M16" s="217">
        <v>0.5</v>
      </c>
      <c r="N16" s="217">
        <v>0.5</v>
      </c>
      <c r="O16" s="217">
        <v>0.5</v>
      </c>
      <c r="P16" s="217">
        <v>0.5</v>
      </c>
      <c r="Q16" s="419">
        <v>0.5</v>
      </c>
      <c r="R16" s="151"/>
      <c r="S16" s="439" t="s">
        <v>377</v>
      </c>
      <c r="T16" s="228">
        <v>0.25</v>
      </c>
      <c r="U16" s="229">
        <v>0.25</v>
      </c>
      <c r="V16" s="226">
        <v>0.5</v>
      </c>
      <c r="W16" s="226">
        <v>0.5</v>
      </c>
      <c r="X16" s="229">
        <v>0.25</v>
      </c>
      <c r="Y16" s="229">
        <v>0.25</v>
      </c>
      <c r="Z16" s="424">
        <v>0.25</v>
      </c>
      <c r="AA16" s="154"/>
      <c r="AB16" s="446" t="s">
        <v>418</v>
      </c>
      <c r="AC16" s="231">
        <v>0.5</v>
      </c>
      <c r="AD16" s="231">
        <v>0.5</v>
      </c>
      <c r="AE16" s="231">
        <v>0.5</v>
      </c>
      <c r="AF16" s="231">
        <v>0.5</v>
      </c>
      <c r="AG16" s="231">
        <v>0.5</v>
      </c>
      <c r="AH16" s="231">
        <v>0.5</v>
      </c>
      <c r="AI16" s="428">
        <v>0.5</v>
      </c>
    </row>
    <row r="17" spans="1:35">
      <c r="A17" s="438" t="s">
        <v>304</v>
      </c>
      <c r="B17" s="216">
        <v>0.5</v>
      </c>
      <c r="C17" s="217">
        <v>0.5</v>
      </c>
      <c r="D17" s="217">
        <v>0.5</v>
      </c>
      <c r="E17" s="218">
        <v>0.25</v>
      </c>
      <c r="F17" s="218">
        <v>0.25</v>
      </c>
      <c r="G17" s="217">
        <v>0.5</v>
      </c>
      <c r="H17" s="419">
        <v>0.5</v>
      </c>
      <c r="I17" s="151"/>
      <c r="J17" s="434" t="s">
        <v>314</v>
      </c>
      <c r="K17" s="216">
        <v>0.5</v>
      </c>
      <c r="L17" s="217">
        <v>0.5</v>
      </c>
      <c r="M17" s="217">
        <v>0.5</v>
      </c>
      <c r="N17" s="218">
        <v>0.25</v>
      </c>
      <c r="O17" s="218">
        <v>0.25</v>
      </c>
      <c r="P17" s="218">
        <v>0.25</v>
      </c>
      <c r="Q17" s="419">
        <v>0.5</v>
      </c>
      <c r="R17" s="151"/>
      <c r="S17" s="439" t="s">
        <v>378</v>
      </c>
      <c r="T17" s="227">
        <v>0.5</v>
      </c>
      <c r="U17" s="226">
        <v>0.5</v>
      </c>
      <c r="V17" s="226">
        <v>0.5</v>
      </c>
      <c r="W17" s="229">
        <v>0.25</v>
      </c>
      <c r="X17" s="229">
        <v>0.25</v>
      </c>
      <c r="Y17" s="229">
        <v>0.25</v>
      </c>
      <c r="Z17" s="424">
        <v>0.25</v>
      </c>
      <c r="AA17" s="154"/>
      <c r="AB17" s="446" t="s">
        <v>417</v>
      </c>
      <c r="AC17" s="231">
        <v>0.5</v>
      </c>
      <c r="AD17" s="231">
        <v>0.5</v>
      </c>
      <c r="AE17" s="231">
        <v>0.5</v>
      </c>
      <c r="AF17" s="231">
        <v>0.5</v>
      </c>
      <c r="AG17" s="231">
        <v>0.5</v>
      </c>
      <c r="AH17" s="231">
        <v>0.5</v>
      </c>
      <c r="AI17" s="428">
        <v>0.5</v>
      </c>
    </row>
    <row r="18" spans="1:35">
      <c r="A18" s="438" t="s">
        <v>305</v>
      </c>
      <c r="B18" s="216">
        <v>0.5</v>
      </c>
      <c r="C18" s="217">
        <v>0.5</v>
      </c>
      <c r="D18" s="217">
        <v>0.5</v>
      </c>
      <c r="E18" s="217">
        <v>0.5</v>
      </c>
      <c r="F18" s="217">
        <v>0.5</v>
      </c>
      <c r="G18" s="217">
        <v>0.5</v>
      </c>
      <c r="H18" s="419">
        <v>0.5</v>
      </c>
      <c r="I18" s="151"/>
      <c r="J18" s="434" t="s">
        <v>315</v>
      </c>
      <c r="K18" s="216">
        <v>0.5</v>
      </c>
      <c r="L18" s="217">
        <v>0.5</v>
      </c>
      <c r="M18" s="217">
        <v>0.5</v>
      </c>
      <c r="N18" s="217">
        <v>0.5</v>
      </c>
      <c r="O18" s="217">
        <v>0.5</v>
      </c>
      <c r="P18" s="217">
        <v>0.5</v>
      </c>
      <c r="Q18" s="419">
        <v>0.5</v>
      </c>
      <c r="R18" s="151"/>
      <c r="S18" s="439" t="s">
        <v>379</v>
      </c>
      <c r="T18" s="227">
        <v>0.5</v>
      </c>
      <c r="U18" s="229">
        <v>0.25</v>
      </c>
      <c r="V18" s="226">
        <v>0.5</v>
      </c>
      <c r="W18" s="226">
        <v>0.5</v>
      </c>
      <c r="X18" s="229">
        <v>0.25</v>
      </c>
      <c r="Y18" s="229">
        <v>0.25</v>
      </c>
      <c r="Z18" s="424">
        <v>0.25</v>
      </c>
      <c r="AA18" s="154"/>
      <c r="AB18" s="446" t="s">
        <v>416</v>
      </c>
      <c r="AC18" s="231">
        <v>0.5</v>
      </c>
      <c r="AD18" s="231">
        <v>0.5</v>
      </c>
      <c r="AE18" s="231">
        <v>0.5</v>
      </c>
      <c r="AF18" s="231">
        <v>0.5</v>
      </c>
      <c r="AG18" s="231">
        <v>0.5</v>
      </c>
      <c r="AH18" s="231">
        <v>0.5</v>
      </c>
      <c r="AI18" s="428">
        <v>0.5</v>
      </c>
    </row>
    <row r="19" spans="1:35">
      <c r="A19" s="438" t="s">
        <v>306</v>
      </c>
      <c r="B19" s="216">
        <v>0.5</v>
      </c>
      <c r="C19" s="217">
        <v>0.5</v>
      </c>
      <c r="D19" s="217">
        <v>0.5</v>
      </c>
      <c r="E19" s="217">
        <v>0.5</v>
      </c>
      <c r="F19" s="217">
        <v>0.5</v>
      </c>
      <c r="G19" s="217">
        <v>0.5</v>
      </c>
      <c r="H19" s="419">
        <v>0.5</v>
      </c>
      <c r="I19" s="151"/>
      <c r="J19" s="434" t="s">
        <v>316</v>
      </c>
      <c r="K19" s="216">
        <v>0.5</v>
      </c>
      <c r="L19" s="217">
        <v>0.5</v>
      </c>
      <c r="M19" s="217">
        <v>0.5</v>
      </c>
      <c r="N19" s="217">
        <v>0.5</v>
      </c>
      <c r="O19" s="217">
        <v>0.5</v>
      </c>
      <c r="P19" s="217">
        <v>0.5</v>
      </c>
      <c r="Q19" s="419">
        <v>0.5</v>
      </c>
      <c r="R19" s="151"/>
      <c r="S19" s="439" t="s">
        <v>380</v>
      </c>
      <c r="T19" s="227">
        <v>0.5</v>
      </c>
      <c r="U19" s="226">
        <v>0.5</v>
      </c>
      <c r="V19" s="226">
        <v>0.5</v>
      </c>
      <c r="W19" s="226">
        <v>0.5</v>
      </c>
      <c r="X19" s="226">
        <v>0.5</v>
      </c>
      <c r="Y19" s="226">
        <v>0.5</v>
      </c>
      <c r="Z19" s="423">
        <v>0.5</v>
      </c>
      <c r="AA19" s="154"/>
      <c r="AB19" s="446" t="s">
        <v>415</v>
      </c>
      <c r="AC19" s="231">
        <v>0.5</v>
      </c>
      <c r="AD19" s="231">
        <v>0.5</v>
      </c>
      <c r="AE19" s="231">
        <v>0.5</v>
      </c>
      <c r="AF19" s="231">
        <v>0.5</v>
      </c>
      <c r="AG19" s="231">
        <v>0.5</v>
      </c>
      <c r="AH19" s="231">
        <v>0.5</v>
      </c>
      <c r="AI19" s="428">
        <v>0.5</v>
      </c>
    </row>
    <row r="20" spans="1:35">
      <c r="A20" s="438" t="s">
        <v>307</v>
      </c>
      <c r="B20" s="216">
        <v>0.5</v>
      </c>
      <c r="C20" s="217">
        <v>0.5</v>
      </c>
      <c r="D20" s="217">
        <v>0.5</v>
      </c>
      <c r="E20" s="217">
        <v>0.5</v>
      </c>
      <c r="F20" s="217">
        <v>0.5</v>
      </c>
      <c r="G20" s="217">
        <v>0.5</v>
      </c>
      <c r="H20" s="419">
        <v>0.5</v>
      </c>
      <c r="I20" s="151"/>
      <c r="J20" s="434" t="s">
        <v>317</v>
      </c>
      <c r="K20" s="216">
        <v>0.5</v>
      </c>
      <c r="L20" s="217">
        <v>0.5</v>
      </c>
      <c r="M20" s="217">
        <v>0.5</v>
      </c>
      <c r="N20" s="217">
        <v>0.5</v>
      </c>
      <c r="O20" s="217">
        <v>0.5</v>
      </c>
      <c r="P20" s="217">
        <v>0.5</v>
      </c>
      <c r="Q20" s="419">
        <v>0.5</v>
      </c>
      <c r="R20" s="151"/>
      <c r="S20" s="439" t="s">
        <v>381</v>
      </c>
      <c r="T20" s="227">
        <v>0.5</v>
      </c>
      <c r="U20" s="226">
        <v>0.5</v>
      </c>
      <c r="V20" s="226">
        <v>0.5</v>
      </c>
      <c r="W20" s="226">
        <v>0.5</v>
      </c>
      <c r="X20" s="226">
        <v>0.5</v>
      </c>
      <c r="Y20" s="226">
        <v>0.5</v>
      </c>
      <c r="Z20" s="423">
        <v>0.5</v>
      </c>
      <c r="AA20" s="154"/>
      <c r="AB20" s="446" t="s">
        <v>414</v>
      </c>
      <c r="AC20" s="231">
        <v>0.5</v>
      </c>
      <c r="AD20" s="231">
        <v>0.5</v>
      </c>
      <c r="AE20" s="231">
        <v>0.5</v>
      </c>
      <c r="AF20" s="231">
        <v>0.5</v>
      </c>
      <c r="AG20" s="231">
        <v>0.5</v>
      </c>
      <c r="AH20" s="231">
        <v>0.5</v>
      </c>
      <c r="AI20" s="428">
        <v>0.5</v>
      </c>
    </row>
    <row r="21" spans="1:35">
      <c r="A21" s="438" t="s">
        <v>258</v>
      </c>
      <c r="B21" s="216">
        <v>0.5</v>
      </c>
      <c r="C21" s="217">
        <v>0.5</v>
      </c>
      <c r="D21" s="217">
        <v>0.5</v>
      </c>
      <c r="E21" s="217">
        <v>0.5</v>
      </c>
      <c r="F21" s="217">
        <v>0.5</v>
      </c>
      <c r="G21" s="217">
        <v>0.5</v>
      </c>
      <c r="H21" s="419">
        <v>0.5</v>
      </c>
      <c r="I21" s="151"/>
      <c r="J21" s="434" t="s">
        <v>318</v>
      </c>
      <c r="K21" s="216">
        <v>0.5</v>
      </c>
      <c r="L21" s="217">
        <v>0.5</v>
      </c>
      <c r="M21" s="217">
        <v>0.5</v>
      </c>
      <c r="N21" s="218">
        <v>0.25</v>
      </c>
      <c r="O21" s="218">
        <v>0.25</v>
      </c>
      <c r="P21" s="218">
        <v>0.25</v>
      </c>
      <c r="Q21" s="419">
        <v>0.5</v>
      </c>
      <c r="R21" s="151"/>
      <c r="S21" s="439" t="s">
        <v>382</v>
      </c>
      <c r="T21" s="227">
        <v>0.5</v>
      </c>
      <c r="U21" s="226">
        <v>0.5</v>
      </c>
      <c r="V21" s="226">
        <v>0.5</v>
      </c>
      <c r="W21" s="226">
        <v>0.5</v>
      </c>
      <c r="X21" s="226">
        <v>0.5</v>
      </c>
      <c r="Y21" s="226">
        <v>0.5</v>
      </c>
      <c r="Z21" s="423">
        <v>0.5</v>
      </c>
      <c r="AA21" s="154"/>
      <c r="AB21" s="446" t="s">
        <v>413</v>
      </c>
      <c r="AC21" s="231">
        <v>0.5</v>
      </c>
      <c r="AD21" s="231">
        <v>0.5</v>
      </c>
      <c r="AE21" s="231">
        <v>0.5</v>
      </c>
      <c r="AF21" s="231">
        <v>0.5</v>
      </c>
      <c r="AG21" s="231">
        <v>0.5</v>
      </c>
      <c r="AH21" s="231">
        <v>0.5</v>
      </c>
      <c r="AI21" s="428">
        <v>0.5</v>
      </c>
    </row>
    <row r="22" spans="1:35">
      <c r="A22" s="438" t="s">
        <v>259</v>
      </c>
      <c r="B22" s="216">
        <v>0.5</v>
      </c>
      <c r="C22" s="217">
        <v>0.5</v>
      </c>
      <c r="D22" s="217">
        <v>0.5</v>
      </c>
      <c r="E22" s="219">
        <v>0.25</v>
      </c>
      <c r="F22" s="219">
        <v>0.25</v>
      </c>
      <c r="G22" s="219">
        <v>0.25</v>
      </c>
      <c r="H22" s="419">
        <v>0.5</v>
      </c>
      <c r="I22" s="151"/>
      <c r="J22" s="434" t="s">
        <v>319</v>
      </c>
      <c r="K22" s="216">
        <v>0.5</v>
      </c>
      <c r="L22" s="217">
        <v>0.5</v>
      </c>
      <c r="M22" s="217">
        <v>0.5</v>
      </c>
      <c r="N22" s="218">
        <v>0.25</v>
      </c>
      <c r="O22" s="218">
        <v>0.25</v>
      </c>
      <c r="P22" s="218">
        <v>0.25</v>
      </c>
      <c r="Q22" s="419">
        <v>0.5</v>
      </c>
      <c r="R22" s="151"/>
      <c r="S22" s="444" t="s">
        <v>167</v>
      </c>
      <c r="T22" s="227">
        <v>0.5</v>
      </c>
      <c r="U22" s="226">
        <v>0.5</v>
      </c>
      <c r="V22" s="226">
        <v>0.5</v>
      </c>
      <c r="W22" s="226">
        <v>0.5</v>
      </c>
      <c r="X22" s="226">
        <v>0.5</v>
      </c>
      <c r="Y22" s="226">
        <v>0.5</v>
      </c>
      <c r="Z22" s="423">
        <v>0.5</v>
      </c>
      <c r="AA22" s="154"/>
      <c r="AB22" s="446" t="s">
        <v>412</v>
      </c>
      <c r="AC22" s="231">
        <v>0.5</v>
      </c>
      <c r="AD22" s="231">
        <v>0.5</v>
      </c>
      <c r="AE22" s="231">
        <v>0.5</v>
      </c>
      <c r="AF22" s="231">
        <v>0.5</v>
      </c>
      <c r="AG22" s="231">
        <v>0.5</v>
      </c>
      <c r="AH22" s="231">
        <v>0.5</v>
      </c>
      <c r="AI22" s="428">
        <v>0.5</v>
      </c>
    </row>
    <row r="23" spans="1:35">
      <c r="A23" s="438" t="s">
        <v>260</v>
      </c>
      <c r="B23" s="216">
        <v>0.5</v>
      </c>
      <c r="C23" s="217">
        <v>0.5</v>
      </c>
      <c r="D23" s="217">
        <v>0.5</v>
      </c>
      <c r="E23" s="218">
        <v>0.25</v>
      </c>
      <c r="F23" s="218">
        <v>0.25</v>
      </c>
      <c r="G23" s="217">
        <v>0.5</v>
      </c>
      <c r="H23" s="419">
        <v>0.5</v>
      </c>
      <c r="I23" s="151"/>
      <c r="J23" s="434" t="s">
        <v>320</v>
      </c>
      <c r="K23" s="216">
        <v>0.5</v>
      </c>
      <c r="L23" s="217">
        <v>0.5</v>
      </c>
      <c r="M23" s="217">
        <v>0.5</v>
      </c>
      <c r="N23" s="217">
        <v>0.5</v>
      </c>
      <c r="O23" s="217">
        <v>0.5</v>
      </c>
      <c r="P23" s="217">
        <v>0.5</v>
      </c>
      <c r="Q23" s="419">
        <v>0.5</v>
      </c>
      <c r="R23" s="151"/>
      <c r="S23" s="439" t="s">
        <v>383</v>
      </c>
      <c r="T23" s="227">
        <v>0.5</v>
      </c>
      <c r="U23" s="226">
        <v>0.5</v>
      </c>
      <c r="V23" s="226">
        <v>0.5</v>
      </c>
      <c r="W23" s="226">
        <v>0.5</v>
      </c>
      <c r="X23" s="226">
        <v>0.5</v>
      </c>
      <c r="Y23" s="226">
        <v>0.5</v>
      </c>
      <c r="Z23" s="423">
        <v>0.5</v>
      </c>
      <c r="AA23" s="154"/>
      <c r="AB23" s="446" t="s">
        <v>411</v>
      </c>
      <c r="AC23" s="231">
        <v>0.5</v>
      </c>
      <c r="AD23" s="231">
        <v>0.5</v>
      </c>
      <c r="AE23" s="231">
        <v>0.5</v>
      </c>
      <c r="AF23" s="231">
        <v>0.5</v>
      </c>
      <c r="AG23" s="231">
        <v>0.5</v>
      </c>
      <c r="AH23" s="231">
        <v>0.5</v>
      </c>
      <c r="AI23" s="428">
        <v>0.5</v>
      </c>
    </row>
    <row r="24" spans="1:35">
      <c r="A24" s="438" t="s">
        <v>246</v>
      </c>
      <c r="B24" s="216">
        <v>0.5</v>
      </c>
      <c r="C24" s="217">
        <v>0.5</v>
      </c>
      <c r="D24" s="217">
        <v>0.5</v>
      </c>
      <c r="E24" s="219">
        <v>0.25</v>
      </c>
      <c r="F24" s="219">
        <v>0.25</v>
      </c>
      <c r="G24" s="217">
        <v>0.5</v>
      </c>
      <c r="H24" s="419">
        <v>0.5</v>
      </c>
      <c r="I24" s="151"/>
      <c r="J24" s="435" t="s">
        <v>354</v>
      </c>
      <c r="K24" s="216">
        <v>0.5</v>
      </c>
      <c r="L24" s="217">
        <v>0.5</v>
      </c>
      <c r="M24" s="217">
        <v>0.5</v>
      </c>
      <c r="N24" s="217">
        <v>0.5</v>
      </c>
      <c r="O24" s="217">
        <v>0.5</v>
      </c>
      <c r="P24" s="217">
        <v>0.5</v>
      </c>
      <c r="Q24" s="419">
        <v>0.5</v>
      </c>
      <c r="R24" s="151"/>
      <c r="S24" s="439" t="s">
        <v>384</v>
      </c>
      <c r="T24" s="227">
        <v>0.5</v>
      </c>
      <c r="U24" s="226">
        <v>0.5</v>
      </c>
      <c r="V24" s="226">
        <v>0.5</v>
      </c>
      <c r="W24" s="226">
        <v>0.5</v>
      </c>
      <c r="X24" s="226">
        <v>0.5</v>
      </c>
      <c r="Y24" s="226">
        <v>0.5</v>
      </c>
      <c r="Z24" s="423">
        <v>0.5</v>
      </c>
      <c r="AA24" s="154"/>
      <c r="AB24" s="446" t="s">
        <v>410</v>
      </c>
      <c r="AC24" s="231">
        <v>0.5</v>
      </c>
      <c r="AD24" s="231">
        <v>0.5</v>
      </c>
      <c r="AE24" s="231">
        <v>0.5</v>
      </c>
      <c r="AF24" s="231">
        <v>0.5</v>
      </c>
      <c r="AG24" s="231">
        <v>0.5</v>
      </c>
      <c r="AH24" s="231">
        <v>0.5</v>
      </c>
      <c r="AI24" s="428">
        <v>0.5</v>
      </c>
    </row>
    <row r="25" spans="1:35">
      <c r="A25" s="438" t="s">
        <v>261</v>
      </c>
      <c r="B25" s="216">
        <v>0.5</v>
      </c>
      <c r="C25" s="217">
        <v>0.5</v>
      </c>
      <c r="D25" s="217">
        <v>0.5</v>
      </c>
      <c r="E25" s="217">
        <v>0.5</v>
      </c>
      <c r="F25" s="217">
        <v>0.5</v>
      </c>
      <c r="G25" s="217">
        <v>0.5</v>
      </c>
      <c r="H25" s="419">
        <v>0.5</v>
      </c>
      <c r="I25" s="151"/>
      <c r="J25" s="434" t="s">
        <v>321</v>
      </c>
      <c r="K25" s="216">
        <v>0.5</v>
      </c>
      <c r="L25" s="217">
        <v>0.5</v>
      </c>
      <c r="M25" s="217">
        <v>0.5</v>
      </c>
      <c r="N25" s="218">
        <v>0.25</v>
      </c>
      <c r="O25" s="218">
        <v>0.25</v>
      </c>
      <c r="P25" s="218">
        <v>0.25</v>
      </c>
      <c r="Q25" s="419">
        <v>0.5</v>
      </c>
      <c r="R25" s="151"/>
      <c r="S25" s="439" t="s">
        <v>385</v>
      </c>
      <c r="T25" s="227">
        <v>0.5</v>
      </c>
      <c r="U25" s="226">
        <v>0.5</v>
      </c>
      <c r="V25" s="226">
        <v>0.5</v>
      </c>
      <c r="W25" s="226">
        <v>0.5</v>
      </c>
      <c r="X25" s="226">
        <v>0.5</v>
      </c>
      <c r="Y25" s="226">
        <v>0.5</v>
      </c>
      <c r="Z25" s="423">
        <v>0.5</v>
      </c>
      <c r="AA25" s="154"/>
      <c r="AB25" s="446" t="s">
        <v>409</v>
      </c>
      <c r="AC25" s="231">
        <v>0.5</v>
      </c>
      <c r="AD25" s="231">
        <v>0.5</v>
      </c>
      <c r="AE25" s="231">
        <v>0.5</v>
      </c>
      <c r="AF25" s="231">
        <v>0.5</v>
      </c>
      <c r="AG25" s="231">
        <v>0.5</v>
      </c>
      <c r="AH25" s="231">
        <v>0.5</v>
      </c>
      <c r="AI25" s="428">
        <v>0.5</v>
      </c>
    </row>
    <row r="26" spans="1:35">
      <c r="A26" s="438" t="s">
        <v>247</v>
      </c>
      <c r="B26" s="216">
        <v>0.5</v>
      </c>
      <c r="C26" s="217">
        <v>0.5</v>
      </c>
      <c r="D26" s="217">
        <v>0.5</v>
      </c>
      <c r="E26" s="219">
        <v>0.25</v>
      </c>
      <c r="F26" s="219">
        <v>0.25</v>
      </c>
      <c r="G26" s="217">
        <v>0.5</v>
      </c>
      <c r="H26" s="419">
        <v>0.5</v>
      </c>
      <c r="I26" s="151"/>
      <c r="J26" s="435" t="s">
        <v>355</v>
      </c>
      <c r="K26" s="216">
        <v>0.5</v>
      </c>
      <c r="L26" s="217">
        <v>0.5</v>
      </c>
      <c r="M26" s="217">
        <v>0.5</v>
      </c>
      <c r="N26" s="217">
        <v>0.5</v>
      </c>
      <c r="O26" s="217">
        <v>0.5</v>
      </c>
      <c r="P26" s="217">
        <v>0.5</v>
      </c>
      <c r="Q26" s="419">
        <v>0.5</v>
      </c>
      <c r="R26" s="151"/>
      <c r="S26" s="439" t="s">
        <v>386</v>
      </c>
      <c r="T26" s="227">
        <v>0.5</v>
      </c>
      <c r="U26" s="226">
        <v>0.5</v>
      </c>
      <c r="V26" s="226">
        <v>0.5</v>
      </c>
      <c r="W26" s="226">
        <v>0.5</v>
      </c>
      <c r="X26" s="226">
        <v>0.5</v>
      </c>
      <c r="Y26" s="226">
        <v>0.5</v>
      </c>
      <c r="Z26" s="423">
        <v>0.5</v>
      </c>
      <c r="AA26" s="154"/>
      <c r="AB26" s="431" t="s">
        <v>408</v>
      </c>
      <c r="AC26" s="231">
        <v>0.5</v>
      </c>
      <c r="AD26" s="231">
        <v>0.5</v>
      </c>
      <c r="AE26" s="231">
        <v>0.5</v>
      </c>
      <c r="AF26" s="231">
        <v>0.5</v>
      </c>
      <c r="AG26" s="231">
        <v>0.5</v>
      </c>
      <c r="AH26" s="231">
        <v>0.5</v>
      </c>
      <c r="AI26" s="428">
        <v>0.5</v>
      </c>
    </row>
    <row r="27" spans="1:35">
      <c r="A27" s="438" t="s">
        <v>248</v>
      </c>
      <c r="B27" s="216">
        <v>0.5</v>
      </c>
      <c r="C27" s="217">
        <v>0.5</v>
      </c>
      <c r="D27" s="217">
        <v>0.5</v>
      </c>
      <c r="E27" s="217">
        <v>0.5</v>
      </c>
      <c r="F27" s="217">
        <v>0.5</v>
      </c>
      <c r="G27" s="217">
        <v>0.5</v>
      </c>
      <c r="H27" s="419">
        <v>0.5</v>
      </c>
      <c r="I27" s="151"/>
      <c r="J27" s="434" t="s">
        <v>322</v>
      </c>
      <c r="K27" s="216">
        <v>0.5</v>
      </c>
      <c r="L27" s="217">
        <v>0.5</v>
      </c>
      <c r="M27" s="217">
        <v>0.5</v>
      </c>
      <c r="N27" s="217">
        <v>0.5</v>
      </c>
      <c r="O27" s="217">
        <v>0.5</v>
      </c>
      <c r="P27" s="217">
        <v>0.5</v>
      </c>
      <c r="Q27" s="419">
        <v>0.5</v>
      </c>
      <c r="R27" s="151"/>
      <c r="S27" s="439" t="s">
        <v>387</v>
      </c>
      <c r="T27" s="227">
        <v>0.5</v>
      </c>
      <c r="U27" s="226">
        <v>0.5</v>
      </c>
      <c r="V27" s="226">
        <v>0.5</v>
      </c>
      <c r="W27" s="226">
        <v>0.5</v>
      </c>
      <c r="X27" s="226">
        <v>0.5</v>
      </c>
      <c r="Y27" s="226">
        <v>0.5</v>
      </c>
      <c r="Z27" s="423">
        <v>0.5</v>
      </c>
      <c r="AA27" s="154"/>
      <c r="AB27" s="431" t="s">
        <v>407</v>
      </c>
      <c r="AC27" s="231">
        <v>0.5</v>
      </c>
      <c r="AD27" s="231">
        <v>0.5</v>
      </c>
      <c r="AE27" s="231">
        <v>0.5</v>
      </c>
      <c r="AF27" s="231">
        <v>0.5</v>
      </c>
      <c r="AG27" s="231">
        <v>0.5</v>
      </c>
      <c r="AH27" s="231">
        <v>0.5</v>
      </c>
      <c r="AI27" s="428">
        <v>0.5</v>
      </c>
    </row>
    <row r="28" spans="1:35">
      <c r="A28" s="438" t="s">
        <v>262</v>
      </c>
      <c r="B28" s="216">
        <v>0.5</v>
      </c>
      <c r="C28" s="217">
        <v>0.5</v>
      </c>
      <c r="D28" s="217">
        <v>0.5</v>
      </c>
      <c r="E28" s="217">
        <v>0.5</v>
      </c>
      <c r="F28" s="217">
        <v>0.5</v>
      </c>
      <c r="G28" s="217">
        <v>0.5</v>
      </c>
      <c r="H28" s="419">
        <v>0.5</v>
      </c>
      <c r="I28" s="151"/>
      <c r="J28" s="434" t="s">
        <v>364</v>
      </c>
      <c r="K28" s="216">
        <v>0.5</v>
      </c>
      <c r="L28" s="217">
        <v>0.5</v>
      </c>
      <c r="M28" s="217">
        <v>0.5</v>
      </c>
      <c r="N28" s="217">
        <v>0.5</v>
      </c>
      <c r="O28" s="217">
        <v>0.5</v>
      </c>
      <c r="P28" s="217">
        <v>0.5</v>
      </c>
      <c r="Q28" s="419">
        <v>0.5</v>
      </c>
      <c r="R28" s="151"/>
      <c r="S28" s="439" t="s">
        <v>388</v>
      </c>
      <c r="T28" s="227">
        <v>0.5</v>
      </c>
      <c r="U28" s="226">
        <v>0.5</v>
      </c>
      <c r="V28" s="226">
        <v>0.5</v>
      </c>
      <c r="W28" s="226">
        <v>0.5</v>
      </c>
      <c r="X28" s="226">
        <v>0.5</v>
      </c>
      <c r="Y28" s="226">
        <v>0.5</v>
      </c>
      <c r="Z28" s="423">
        <v>0.5</v>
      </c>
      <c r="AA28" s="154"/>
      <c r="AB28" s="431" t="s">
        <v>406</v>
      </c>
      <c r="AC28" s="231">
        <v>0.5</v>
      </c>
      <c r="AD28" s="231">
        <v>0.5</v>
      </c>
      <c r="AE28" s="231">
        <v>0.5</v>
      </c>
      <c r="AF28" s="231">
        <v>0.5</v>
      </c>
      <c r="AG28" s="231">
        <v>0.5</v>
      </c>
      <c r="AH28" s="231">
        <v>0.5</v>
      </c>
      <c r="AI28" s="428">
        <v>0.5</v>
      </c>
    </row>
    <row r="29" spans="1:35">
      <c r="A29" s="438" t="s">
        <v>249</v>
      </c>
      <c r="B29" s="216">
        <v>0.5</v>
      </c>
      <c r="C29" s="217">
        <v>0.5</v>
      </c>
      <c r="D29" s="217">
        <v>0.5</v>
      </c>
      <c r="E29" s="217">
        <v>0.5</v>
      </c>
      <c r="F29" s="217">
        <v>0.5</v>
      </c>
      <c r="G29" s="219">
        <v>0.25</v>
      </c>
      <c r="H29" s="419">
        <v>0.5</v>
      </c>
      <c r="I29" s="151"/>
      <c r="J29" s="434" t="s">
        <v>323</v>
      </c>
      <c r="K29" s="216">
        <v>0.5</v>
      </c>
      <c r="L29" s="217">
        <v>0.5</v>
      </c>
      <c r="M29" s="217">
        <v>0.5</v>
      </c>
      <c r="N29" s="217">
        <v>0.5</v>
      </c>
      <c r="O29" s="217">
        <v>0.5</v>
      </c>
      <c r="P29" s="217">
        <v>0.5</v>
      </c>
      <c r="Q29" s="419">
        <v>0.5</v>
      </c>
      <c r="R29" s="151"/>
      <c r="S29" s="439" t="s">
        <v>389</v>
      </c>
      <c r="T29" s="227">
        <v>0.5</v>
      </c>
      <c r="U29" s="226">
        <v>0.5</v>
      </c>
      <c r="V29" s="226">
        <v>0.5</v>
      </c>
      <c r="W29" s="226">
        <v>0.5</v>
      </c>
      <c r="X29" s="226">
        <v>0.5</v>
      </c>
      <c r="Y29" s="226">
        <v>0.5</v>
      </c>
      <c r="Z29" s="423">
        <v>0.5</v>
      </c>
      <c r="AA29" s="154"/>
      <c r="AB29" s="431" t="s">
        <v>405</v>
      </c>
      <c r="AC29" s="231">
        <v>0.5</v>
      </c>
      <c r="AD29" s="231">
        <v>0.5</v>
      </c>
      <c r="AE29" s="231">
        <v>0.5</v>
      </c>
      <c r="AF29" s="231">
        <v>0.5</v>
      </c>
      <c r="AG29" s="231">
        <v>0.5</v>
      </c>
      <c r="AH29" s="231">
        <v>0.5</v>
      </c>
      <c r="AI29" s="428">
        <v>0.5</v>
      </c>
    </row>
    <row r="30" spans="1:35">
      <c r="A30" s="438" t="s">
        <v>250</v>
      </c>
      <c r="B30" s="216">
        <v>0.5</v>
      </c>
      <c r="C30" s="219">
        <v>0.25</v>
      </c>
      <c r="D30" s="217">
        <v>0.5</v>
      </c>
      <c r="E30" s="219">
        <v>0.25</v>
      </c>
      <c r="F30" s="219">
        <v>0.25</v>
      </c>
      <c r="G30" s="219">
        <v>0.25</v>
      </c>
      <c r="H30" s="419">
        <v>0.5</v>
      </c>
      <c r="I30" s="151"/>
      <c r="J30" s="435" t="s">
        <v>356</v>
      </c>
      <c r="K30" s="216">
        <v>0.5</v>
      </c>
      <c r="L30" s="217">
        <v>0.5</v>
      </c>
      <c r="M30" s="217">
        <v>0.5</v>
      </c>
      <c r="N30" s="217">
        <v>0.5</v>
      </c>
      <c r="O30" s="217">
        <v>0.5</v>
      </c>
      <c r="P30" s="217">
        <v>0.5</v>
      </c>
      <c r="Q30" s="419">
        <v>0.5</v>
      </c>
      <c r="R30" s="151"/>
      <c r="S30" s="439" t="s">
        <v>390</v>
      </c>
      <c r="T30" s="227">
        <v>0.5</v>
      </c>
      <c r="U30" s="226">
        <v>0.5</v>
      </c>
      <c r="V30" s="226">
        <v>0.5</v>
      </c>
      <c r="W30" s="226">
        <v>0.5</v>
      </c>
      <c r="X30" s="226">
        <v>0.5</v>
      </c>
      <c r="Y30" s="226">
        <v>0.5</v>
      </c>
      <c r="Z30" s="423">
        <v>0.5</v>
      </c>
      <c r="AA30" s="154"/>
      <c r="AB30" s="431" t="s">
        <v>404</v>
      </c>
      <c r="AC30" s="231">
        <v>0.5</v>
      </c>
      <c r="AD30" s="231">
        <v>0.5</v>
      </c>
      <c r="AE30" s="231">
        <v>0.5</v>
      </c>
      <c r="AF30" s="231">
        <v>0.5</v>
      </c>
      <c r="AG30" s="231">
        <v>0.5</v>
      </c>
      <c r="AH30" s="231">
        <v>0.5</v>
      </c>
      <c r="AI30" s="428">
        <v>0.5</v>
      </c>
    </row>
    <row r="31" spans="1:35">
      <c r="A31" s="438" t="s">
        <v>263</v>
      </c>
      <c r="B31" s="216">
        <v>0.5</v>
      </c>
      <c r="C31" s="217">
        <v>0.5</v>
      </c>
      <c r="D31" s="217">
        <v>0.5</v>
      </c>
      <c r="E31" s="217">
        <v>0.5</v>
      </c>
      <c r="F31" s="217">
        <v>0.5</v>
      </c>
      <c r="G31" s="217">
        <v>0.5</v>
      </c>
      <c r="H31" s="419">
        <v>0.5</v>
      </c>
      <c r="I31" s="151"/>
      <c r="J31" s="435" t="s">
        <v>357</v>
      </c>
      <c r="K31" s="216">
        <v>0.5</v>
      </c>
      <c r="L31" s="217">
        <v>0.5</v>
      </c>
      <c r="M31" s="217">
        <v>0.5</v>
      </c>
      <c r="N31" s="217">
        <v>0.5</v>
      </c>
      <c r="O31" s="217">
        <v>0.5</v>
      </c>
      <c r="P31" s="217">
        <v>0.5</v>
      </c>
      <c r="Q31" s="419">
        <v>0.5</v>
      </c>
      <c r="R31" s="151"/>
      <c r="S31" s="439" t="s">
        <v>391</v>
      </c>
      <c r="T31" s="227">
        <v>0.5</v>
      </c>
      <c r="U31" s="226">
        <v>0.5</v>
      </c>
      <c r="V31" s="226">
        <v>0.5</v>
      </c>
      <c r="W31" s="226">
        <v>0.5</v>
      </c>
      <c r="X31" s="226">
        <v>0.5</v>
      </c>
      <c r="Y31" s="226">
        <v>0.5</v>
      </c>
      <c r="Z31" s="423">
        <v>0.5</v>
      </c>
      <c r="AA31" s="154"/>
      <c r="AB31" s="431" t="s">
        <v>403</v>
      </c>
      <c r="AC31" s="231">
        <v>0.5</v>
      </c>
      <c r="AD31" s="231">
        <v>0.5</v>
      </c>
      <c r="AE31" s="231">
        <v>0.5</v>
      </c>
      <c r="AF31" s="231">
        <v>0.5</v>
      </c>
      <c r="AG31" s="231">
        <v>0.5</v>
      </c>
      <c r="AH31" s="231">
        <v>0.5</v>
      </c>
      <c r="AI31" s="428">
        <v>0.5</v>
      </c>
    </row>
    <row r="32" spans="1:35">
      <c r="A32" s="438" t="s">
        <v>264</v>
      </c>
      <c r="B32" s="216">
        <v>0.5</v>
      </c>
      <c r="C32" s="217">
        <v>0.5</v>
      </c>
      <c r="D32" s="217">
        <v>0.5</v>
      </c>
      <c r="E32" s="219">
        <v>0.25</v>
      </c>
      <c r="F32" s="219">
        <v>0.25</v>
      </c>
      <c r="G32" s="219">
        <v>0.25</v>
      </c>
      <c r="H32" s="419">
        <v>0.5</v>
      </c>
      <c r="I32" s="151"/>
      <c r="J32" s="434" t="s">
        <v>324</v>
      </c>
      <c r="K32" s="216">
        <v>0.5</v>
      </c>
      <c r="L32" s="217">
        <v>0.5</v>
      </c>
      <c r="M32" s="217">
        <v>0.5</v>
      </c>
      <c r="N32" s="217">
        <v>0.5</v>
      </c>
      <c r="O32" s="217">
        <v>0.5</v>
      </c>
      <c r="P32" s="217">
        <v>0.5</v>
      </c>
      <c r="Q32" s="419">
        <v>0.5</v>
      </c>
      <c r="R32" s="151"/>
      <c r="S32" s="439" t="s">
        <v>392</v>
      </c>
      <c r="T32" s="227">
        <v>0.5</v>
      </c>
      <c r="U32" s="226">
        <v>0.5</v>
      </c>
      <c r="V32" s="226">
        <v>0.5</v>
      </c>
      <c r="W32" s="226">
        <v>0.5</v>
      </c>
      <c r="X32" s="226">
        <v>0.5</v>
      </c>
      <c r="Y32" s="226">
        <v>0.5</v>
      </c>
      <c r="Z32" s="423">
        <v>0.5</v>
      </c>
      <c r="AA32" s="154"/>
      <c r="AB32" s="431" t="s">
        <v>402</v>
      </c>
      <c r="AC32" s="231">
        <v>0.5</v>
      </c>
      <c r="AD32" s="231">
        <v>0.5</v>
      </c>
      <c r="AE32" s="231">
        <v>0.5</v>
      </c>
      <c r="AF32" s="231">
        <v>0.5</v>
      </c>
      <c r="AG32" s="231">
        <v>0.5</v>
      </c>
      <c r="AH32" s="231">
        <v>0.5</v>
      </c>
      <c r="AI32" s="428">
        <v>0.5</v>
      </c>
    </row>
    <row r="33" spans="1:35">
      <c r="A33" s="438" t="s">
        <v>265</v>
      </c>
      <c r="B33" s="216">
        <v>0.5</v>
      </c>
      <c r="C33" s="217">
        <v>0.5</v>
      </c>
      <c r="D33" s="217">
        <v>0.5</v>
      </c>
      <c r="E33" s="217">
        <v>0.5</v>
      </c>
      <c r="F33" s="217">
        <v>0.5</v>
      </c>
      <c r="G33" s="217">
        <v>0.5</v>
      </c>
      <c r="H33" s="419">
        <v>0.5</v>
      </c>
      <c r="I33" s="151"/>
      <c r="J33" s="434" t="s">
        <v>325</v>
      </c>
      <c r="K33" s="216">
        <v>0.5</v>
      </c>
      <c r="L33" s="217">
        <v>0.5</v>
      </c>
      <c r="M33" s="217">
        <v>0.5</v>
      </c>
      <c r="N33" s="217">
        <v>0.5</v>
      </c>
      <c r="O33" s="217">
        <v>0.5</v>
      </c>
      <c r="P33" s="217">
        <v>0.5</v>
      </c>
      <c r="Q33" s="419">
        <v>0.5</v>
      </c>
      <c r="R33" s="151"/>
      <c r="S33" s="441" t="s">
        <v>393</v>
      </c>
      <c r="T33" s="227">
        <v>0.5</v>
      </c>
      <c r="U33" s="226">
        <v>0.5</v>
      </c>
      <c r="V33" s="226">
        <v>0.5</v>
      </c>
      <c r="W33" s="226">
        <v>0.5</v>
      </c>
      <c r="X33" s="226">
        <v>0.5</v>
      </c>
      <c r="Y33" s="226">
        <v>0.5</v>
      </c>
      <c r="Z33" s="423">
        <v>0.5</v>
      </c>
      <c r="AA33" s="154"/>
      <c r="AB33" s="431" t="s">
        <v>401</v>
      </c>
      <c r="AC33" s="231">
        <v>0.5</v>
      </c>
      <c r="AD33" s="231">
        <v>0.5</v>
      </c>
      <c r="AE33" s="231">
        <v>0.5</v>
      </c>
      <c r="AF33" s="231">
        <v>0.5</v>
      </c>
      <c r="AG33" s="231">
        <v>0.5</v>
      </c>
      <c r="AH33" s="231">
        <v>0.5</v>
      </c>
      <c r="AI33" s="428">
        <v>0.5</v>
      </c>
    </row>
    <row r="34" spans="1:35">
      <c r="A34" s="438" t="s">
        <v>266</v>
      </c>
      <c r="B34" s="216">
        <v>0.5</v>
      </c>
      <c r="C34" s="217">
        <v>0.5</v>
      </c>
      <c r="D34" s="217">
        <v>0.5</v>
      </c>
      <c r="E34" s="217">
        <v>0.5</v>
      </c>
      <c r="F34" s="217">
        <v>0.5</v>
      </c>
      <c r="G34" s="219">
        <v>0.25</v>
      </c>
      <c r="H34" s="419">
        <v>0.5</v>
      </c>
      <c r="I34" s="151"/>
      <c r="J34" s="435" t="s">
        <v>358</v>
      </c>
      <c r="K34" s="216">
        <v>0.5</v>
      </c>
      <c r="L34" s="217">
        <v>0.5</v>
      </c>
      <c r="M34" s="217">
        <v>0.5</v>
      </c>
      <c r="N34" s="217">
        <v>0.5</v>
      </c>
      <c r="O34" s="217">
        <v>0.5</v>
      </c>
      <c r="P34" s="217">
        <v>0.5</v>
      </c>
      <c r="Q34" s="419">
        <v>0.5</v>
      </c>
      <c r="R34" s="151"/>
      <c r="S34" s="441" t="s">
        <v>394</v>
      </c>
      <c r="T34" s="227">
        <v>0.5</v>
      </c>
      <c r="U34" s="226">
        <v>0.5</v>
      </c>
      <c r="V34" s="226">
        <v>0.5</v>
      </c>
      <c r="W34" s="226">
        <v>0.5</v>
      </c>
      <c r="X34" s="226">
        <v>0.5</v>
      </c>
      <c r="Y34" s="226">
        <v>0.5</v>
      </c>
      <c r="Z34" s="423">
        <v>0.5</v>
      </c>
      <c r="AA34" s="154"/>
      <c r="AB34" s="431" t="s">
        <v>400</v>
      </c>
      <c r="AC34" s="231">
        <v>0.5</v>
      </c>
      <c r="AD34" s="231">
        <v>0.5</v>
      </c>
      <c r="AE34" s="231">
        <v>0.5</v>
      </c>
      <c r="AF34" s="231">
        <v>0.5</v>
      </c>
      <c r="AG34" s="231">
        <v>0.5</v>
      </c>
      <c r="AH34" s="231">
        <v>0.5</v>
      </c>
      <c r="AI34" s="428">
        <v>0.5</v>
      </c>
    </row>
    <row r="35" spans="1:35">
      <c r="A35" s="438" t="s">
        <v>267</v>
      </c>
      <c r="B35" s="216">
        <v>0.5</v>
      </c>
      <c r="C35" s="217">
        <v>0.5</v>
      </c>
      <c r="D35" s="217">
        <v>0.5</v>
      </c>
      <c r="E35" s="219">
        <v>0.25</v>
      </c>
      <c r="F35" s="219">
        <v>0.25</v>
      </c>
      <c r="G35" s="219">
        <v>0.25</v>
      </c>
      <c r="H35" s="419">
        <v>0.5</v>
      </c>
      <c r="I35" s="151"/>
      <c r="J35" s="434" t="s">
        <v>326</v>
      </c>
      <c r="K35" s="216">
        <v>0.5</v>
      </c>
      <c r="L35" s="217">
        <v>0.5</v>
      </c>
      <c r="M35" s="217">
        <v>0.5</v>
      </c>
      <c r="N35" s="217">
        <v>0.5</v>
      </c>
      <c r="O35" s="217">
        <v>0.5</v>
      </c>
      <c r="P35" s="217">
        <v>0.5</v>
      </c>
      <c r="Q35" s="419">
        <v>0.5</v>
      </c>
      <c r="R35" s="151"/>
      <c r="S35" s="441" t="s">
        <v>395</v>
      </c>
      <c r="T35" s="227">
        <v>0.5</v>
      </c>
      <c r="U35" s="226">
        <v>0.5</v>
      </c>
      <c r="V35" s="226">
        <v>0.5</v>
      </c>
      <c r="W35" s="226">
        <v>0.5</v>
      </c>
      <c r="X35" s="226">
        <v>0.5</v>
      </c>
      <c r="Y35" s="226">
        <v>0.5</v>
      </c>
      <c r="Z35" s="423">
        <v>0.5</v>
      </c>
      <c r="AA35" s="154"/>
      <c r="AB35" s="431" t="s">
        <v>399</v>
      </c>
      <c r="AC35" s="231">
        <v>0.5</v>
      </c>
      <c r="AD35" s="231">
        <v>0.5</v>
      </c>
      <c r="AE35" s="231">
        <v>0.5</v>
      </c>
      <c r="AF35" s="231">
        <v>0.5</v>
      </c>
      <c r="AG35" s="231">
        <v>0.5</v>
      </c>
      <c r="AH35" s="231">
        <v>0.5</v>
      </c>
      <c r="AI35" s="428">
        <v>0.5</v>
      </c>
    </row>
    <row r="36" spans="1:35">
      <c r="A36" s="438" t="s">
        <v>268</v>
      </c>
      <c r="B36" s="216">
        <v>0.5</v>
      </c>
      <c r="C36" s="217">
        <v>0.5</v>
      </c>
      <c r="D36" s="217">
        <v>0.5</v>
      </c>
      <c r="E36" s="217">
        <v>0.5</v>
      </c>
      <c r="F36" s="219">
        <v>0.25</v>
      </c>
      <c r="G36" s="219">
        <v>0.25</v>
      </c>
      <c r="H36" s="419">
        <v>0.5</v>
      </c>
      <c r="I36" s="151"/>
      <c r="J36" s="434" t="s">
        <v>327</v>
      </c>
      <c r="K36" s="216">
        <v>0.5</v>
      </c>
      <c r="L36" s="217">
        <v>0.5</v>
      </c>
      <c r="M36" s="217">
        <v>0.5</v>
      </c>
      <c r="N36" s="217">
        <v>0.5</v>
      </c>
      <c r="O36" s="217">
        <v>0.5</v>
      </c>
      <c r="P36" s="217">
        <v>0.5</v>
      </c>
      <c r="Q36" s="419">
        <v>0.5</v>
      </c>
      <c r="R36" s="151"/>
      <c r="S36" s="442" t="s">
        <v>396</v>
      </c>
      <c r="T36" s="425">
        <v>0.5</v>
      </c>
      <c r="U36" s="426">
        <v>0.5</v>
      </c>
      <c r="V36" s="426">
        <v>0.5</v>
      </c>
      <c r="W36" s="426">
        <v>0.5</v>
      </c>
      <c r="X36" s="426">
        <v>0.5</v>
      </c>
      <c r="Y36" s="426">
        <v>0.5</v>
      </c>
      <c r="Z36" s="427">
        <v>0.5</v>
      </c>
      <c r="AA36" s="154"/>
      <c r="AB36" s="431" t="s">
        <v>398</v>
      </c>
      <c r="AC36" s="231">
        <v>0.5</v>
      </c>
      <c r="AD36" s="231">
        <v>0.5</v>
      </c>
      <c r="AE36" s="231">
        <v>0.5</v>
      </c>
      <c r="AF36" s="231">
        <v>0.5</v>
      </c>
      <c r="AG36" s="231">
        <v>0.5</v>
      </c>
      <c r="AH36" s="231">
        <v>0.5</v>
      </c>
      <c r="AI36" s="428">
        <v>0.5</v>
      </c>
    </row>
    <row r="37" spans="1:35">
      <c r="A37" s="438" t="s">
        <v>269</v>
      </c>
      <c r="B37" s="216">
        <v>0.5</v>
      </c>
      <c r="C37" s="217">
        <v>0.5</v>
      </c>
      <c r="D37" s="217">
        <v>0.5</v>
      </c>
      <c r="E37" s="217">
        <v>0.5</v>
      </c>
      <c r="F37" s="217">
        <v>0.5</v>
      </c>
      <c r="G37" s="217">
        <v>0.5</v>
      </c>
      <c r="H37" s="419">
        <v>0.5</v>
      </c>
      <c r="I37" s="151"/>
      <c r="J37" s="434" t="s">
        <v>328</v>
      </c>
      <c r="K37" s="216">
        <v>0.5</v>
      </c>
      <c r="L37" s="217">
        <v>0.5</v>
      </c>
      <c r="M37" s="217">
        <v>0.5</v>
      </c>
      <c r="N37" s="218">
        <v>0.25</v>
      </c>
      <c r="O37" s="218">
        <v>0.25</v>
      </c>
      <c r="P37" s="218">
        <v>0.25</v>
      </c>
      <c r="Q37" s="419">
        <v>0.5</v>
      </c>
      <c r="R37" s="151"/>
      <c r="S37" s="154"/>
      <c r="T37" s="158"/>
      <c r="U37" s="158"/>
      <c r="V37" s="158"/>
      <c r="W37" s="158"/>
      <c r="X37" s="158"/>
      <c r="Y37" s="158"/>
      <c r="Z37" s="158"/>
      <c r="AA37" s="154"/>
      <c r="AB37" s="432" t="s">
        <v>397</v>
      </c>
      <c r="AC37" s="429">
        <v>0.5</v>
      </c>
      <c r="AD37" s="429">
        <v>0.5</v>
      </c>
      <c r="AE37" s="429">
        <v>0.5</v>
      </c>
      <c r="AF37" s="429">
        <v>0.5</v>
      </c>
      <c r="AG37" s="429">
        <v>0.5</v>
      </c>
      <c r="AH37" s="429">
        <v>0.5</v>
      </c>
      <c r="AI37" s="430">
        <v>0.5</v>
      </c>
    </row>
    <row r="38" spans="1:35">
      <c r="A38" s="438" t="s">
        <v>270</v>
      </c>
      <c r="B38" s="216">
        <v>0.5</v>
      </c>
      <c r="C38" s="217">
        <v>0.5</v>
      </c>
      <c r="D38" s="217">
        <v>0.5</v>
      </c>
      <c r="E38" s="217">
        <v>0.5</v>
      </c>
      <c r="F38" s="217">
        <v>0.5</v>
      </c>
      <c r="G38" s="217">
        <v>0.5</v>
      </c>
      <c r="H38" s="419">
        <v>0.5</v>
      </c>
      <c r="I38" s="151"/>
      <c r="J38" s="434" t="s">
        <v>329</v>
      </c>
      <c r="K38" s="216">
        <v>0.5</v>
      </c>
      <c r="L38" s="217">
        <v>0.5</v>
      </c>
      <c r="M38" s="217">
        <v>0.5</v>
      </c>
      <c r="N38" s="217">
        <v>0.5</v>
      </c>
      <c r="O38" s="217">
        <v>0.5</v>
      </c>
      <c r="P38" s="217">
        <v>0.5</v>
      </c>
      <c r="Q38" s="419">
        <v>0.5</v>
      </c>
      <c r="R38" s="151"/>
      <c r="S38" s="154"/>
      <c r="T38" s="158"/>
      <c r="U38" s="158"/>
      <c r="V38" s="158"/>
      <c r="W38" s="158"/>
      <c r="X38" s="158"/>
      <c r="Y38" s="158"/>
      <c r="Z38" s="158"/>
      <c r="AA38" s="154"/>
      <c r="AB38" s="154"/>
      <c r="AC38" s="154"/>
      <c r="AD38" s="154"/>
      <c r="AE38" s="154"/>
      <c r="AF38" s="154"/>
      <c r="AG38" s="154"/>
      <c r="AH38" s="154"/>
      <c r="AI38" s="154"/>
    </row>
    <row r="39" spans="1:35">
      <c r="A39" s="438" t="s">
        <v>271</v>
      </c>
      <c r="B39" s="220">
        <v>0.25</v>
      </c>
      <c r="C39" s="219">
        <v>0.25</v>
      </c>
      <c r="D39" s="217">
        <v>0.5</v>
      </c>
      <c r="E39" s="219">
        <v>0.25</v>
      </c>
      <c r="F39" s="217">
        <v>0.5</v>
      </c>
      <c r="G39" s="219">
        <v>0.25</v>
      </c>
      <c r="H39" s="419">
        <v>0.5</v>
      </c>
      <c r="I39" s="151"/>
      <c r="J39" s="434" t="s">
        <v>330</v>
      </c>
      <c r="K39" s="216">
        <v>0.5</v>
      </c>
      <c r="L39" s="217">
        <v>0.5</v>
      </c>
      <c r="M39" s="217">
        <v>0.5</v>
      </c>
      <c r="N39" s="217">
        <v>0.5</v>
      </c>
      <c r="O39" s="217">
        <v>0.5</v>
      </c>
      <c r="P39" s="217">
        <v>0.5</v>
      </c>
      <c r="Q39" s="419">
        <v>0.5</v>
      </c>
      <c r="R39" s="151"/>
      <c r="S39" s="154"/>
      <c r="T39" s="158"/>
      <c r="U39" s="158"/>
      <c r="V39" s="158"/>
      <c r="W39" s="158"/>
      <c r="X39" s="158"/>
      <c r="Y39" s="158"/>
      <c r="Z39" s="158"/>
      <c r="AA39" s="154"/>
      <c r="AB39" s="154"/>
      <c r="AC39" s="154"/>
      <c r="AD39" s="154"/>
      <c r="AE39" s="154"/>
      <c r="AF39" s="154"/>
      <c r="AG39" s="154"/>
      <c r="AH39" s="154"/>
      <c r="AI39" s="154"/>
    </row>
    <row r="40" spans="1:35">
      <c r="A40" s="438" t="s">
        <v>272</v>
      </c>
      <c r="B40" s="216">
        <v>0.5</v>
      </c>
      <c r="C40" s="217">
        <v>0.5</v>
      </c>
      <c r="D40" s="217">
        <v>0.5</v>
      </c>
      <c r="E40" s="217">
        <v>0.5</v>
      </c>
      <c r="F40" s="217">
        <v>0.5</v>
      </c>
      <c r="G40" s="217">
        <v>0.5</v>
      </c>
      <c r="H40" s="419">
        <v>0.5</v>
      </c>
      <c r="I40" s="151"/>
      <c r="J40" s="434" t="s">
        <v>331</v>
      </c>
      <c r="K40" s="216">
        <v>0.5</v>
      </c>
      <c r="L40" s="217">
        <v>0.5</v>
      </c>
      <c r="M40" s="217">
        <v>0.5</v>
      </c>
      <c r="N40" s="217">
        <v>0.5</v>
      </c>
      <c r="O40" s="217">
        <v>0.5</v>
      </c>
      <c r="P40" s="217">
        <v>0.5</v>
      </c>
      <c r="Q40" s="419">
        <v>0.5</v>
      </c>
      <c r="R40" s="151"/>
      <c r="S40" s="154"/>
      <c r="T40" s="158"/>
      <c r="U40" s="158"/>
      <c r="V40" s="158"/>
      <c r="W40" s="158"/>
      <c r="X40" s="158"/>
      <c r="Y40" s="158"/>
      <c r="Z40" s="158"/>
      <c r="AA40" s="154"/>
      <c r="AB40" s="154"/>
      <c r="AC40" s="154"/>
      <c r="AD40" s="154"/>
      <c r="AE40" s="154"/>
      <c r="AF40" s="154"/>
      <c r="AG40" s="154"/>
      <c r="AH40" s="154"/>
      <c r="AI40" s="154"/>
    </row>
    <row r="41" spans="1:35">
      <c r="A41" s="438" t="s">
        <v>273</v>
      </c>
      <c r="B41" s="216">
        <v>0.5</v>
      </c>
      <c r="C41" s="217">
        <v>0.5</v>
      </c>
      <c r="D41" s="217">
        <v>0.5</v>
      </c>
      <c r="E41" s="217">
        <v>0.5</v>
      </c>
      <c r="F41" s="217">
        <v>0.5</v>
      </c>
      <c r="G41" s="217">
        <v>0.5</v>
      </c>
      <c r="H41" s="419">
        <v>0.5</v>
      </c>
      <c r="I41" s="151"/>
      <c r="J41" s="434" t="s">
        <v>332</v>
      </c>
      <c r="K41" s="216">
        <v>0.5</v>
      </c>
      <c r="L41" s="217">
        <v>0.5</v>
      </c>
      <c r="M41" s="217">
        <v>0.5</v>
      </c>
      <c r="N41" s="217">
        <v>0.5</v>
      </c>
      <c r="O41" s="217">
        <v>0.5</v>
      </c>
      <c r="P41" s="217">
        <v>0.5</v>
      </c>
      <c r="Q41" s="419">
        <v>0.5</v>
      </c>
      <c r="R41" s="151"/>
      <c r="S41" s="154"/>
      <c r="T41" s="217"/>
      <c r="U41" s="217"/>
      <c r="V41" s="217"/>
      <c r="W41" s="217"/>
      <c r="X41" s="217"/>
      <c r="Y41" s="217"/>
      <c r="Z41" s="217"/>
      <c r="AA41" s="154"/>
      <c r="AB41" s="154"/>
      <c r="AC41" s="230"/>
      <c r="AD41" s="230"/>
      <c r="AE41" s="230"/>
      <c r="AF41" s="230"/>
      <c r="AG41" s="230"/>
      <c r="AH41" s="230"/>
      <c r="AI41" s="230"/>
    </row>
    <row r="42" spans="1:35">
      <c r="A42" s="438" t="s">
        <v>274</v>
      </c>
      <c r="B42" s="216">
        <v>0.5</v>
      </c>
      <c r="C42" s="217">
        <v>0.5</v>
      </c>
      <c r="D42" s="217">
        <v>0.5</v>
      </c>
      <c r="E42" s="217">
        <v>0.5</v>
      </c>
      <c r="F42" s="217">
        <v>0.5</v>
      </c>
      <c r="G42" s="217">
        <v>0.5</v>
      </c>
      <c r="H42" s="419">
        <v>0.5</v>
      </c>
      <c r="I42" s="151"/>
      <c r="J42" s="434" t="s">
        <v>333</v>
      </c>
      <c r="K42" s="216">
        <v>0.5</v>
      </c>
      <c r="L42" s="217">
        <v>0.5</v>
      </c>
      <c r="M42" s="217">
        <v>0.5</v>
      </c>
      <c r="N42" s="217">
        <v>0.5</v>
      </c>
      <c r="O42" s="217">
        <v>0.5</v>
      </c>
      <c r="P42" s="217">
        <v>0.5</v>
      </c>
      <c r="Q42" s="419">
        <v>0.5</v>
      </c>
      <c r="R42" s="151"/>
      <c r="S42" s="154"/>
      <c r="T42" s="217"/>
      <c r="U42" s="217"/>
      <c r="V42" s="217"/>
      <c r="W42" s="217"/>
      <c r="X42" s="217"/>
      <c r="Y42" s="217"/>
      <c r="Z42" s="217"/>
      <c r="AA42" s="154"/>
      <c r="AB42" s="154"/>
      <c r="AC42" s="230"/>
      <c r="AD42" s="230"/>
      <c r="AE42" s="230"/>
      <c r="AF42" s="230"/>
      <c r="AG42" s="230"/>
      <c r="AH42" s="230"/>
      <c r="AI42" s="230"/>
    </row>
    <row r="43" spans="1:35">
      <c r="A43" s="438" t="s">
        <v>275</v>
      </c>
      <c r="B43" s="216">
        <v>0.5</v>
      </c>
      <c r="C43" s="217">
        <v>0.5</v>
      </c>
      <c r="D43" s="217">
        <v>0.5</v>
      </c>
      <c r="E43" s="217">
        <v>0.5</v>
      </c>
      <c r="F43" s="217">
        <v>0.5</v>
      </c>
      <c r="G43" s="219">
        <v>0.25</v>
      </c>
      <c r="H43" s="419">
        <v>0.5</v>
      </c>
      <c r="I43" s="151"/>
      <c r="J43" s="434" t="s">
        <v>334</v>
      </c>
      <c r="K43" s="216">
        <v>0.5</v>
      </c>
      <c r="L43" s="217">
        <v>0.5</v>
      </c>
      <c r="M43" s="217">
        <v>0.5</v>
      </c>
      <c r="N43" s="219">
        <v>0.25</v>
      </c>
      <c r="O43" s="218">
        <v>0.25</v>
      </c>
      <c r="P43" s="218">
        <v>0.25</v>
      </c>
      <c r="Q43" s="419">
        <v>0.5</v>
      </c>
      <c r="R43" s="151"/>
      <c r="S43" s="154"/>
      <c r="T43" s="217"/>
      <c r="U43" s="217"/>
      <c r="V43" s="217"/>
      <c r="W43" s="217"/>
      <c r="X43" s="217"/>
      <c r="Y43" s="217"/>
      <c r="Z43" s="217"/>
      <c r="AA43" s="154"/>
      <c r="AB43" s="154"/>
      <c r="AC43" s="230"/>
      <c r="AD43" s="230"/>
      <c r="AE43" s="230"/>
      <c r="AF43" s="230"/>
      <c r="AG43" s="230"/>
      <c r="AH43" s="230"/>
      <c r="AI43" s="230"/>
    </row>
    <row r="44" spans="1:35">
      <c r="A44" s="438" t="s">
        <v>276</v>
      </c>
      <c r="B44" s="216">
        <v>0.5</v>
      </c>
      <c r="C44" s="217">
        <v>0.5</v>
      </c>
      <c r="D44" s="217">
        <v>0.5</v>
      </c>
      <c r="E44" s="217">
        <v>0.5</v>
      </c>
      <c r="F44" s="217">
        <v>0.5</v>
      </c>
      <c r="G44" s="217">
        <v>0.5</v>
      </c>
      <c r="H44" s="419">
        <v>0.5</v>
      </c>
      <c r="I44" s="151"/>
      <c r="J44" s="435" t="s">
        <v>359</v>
      </c>
      <c r="K44" s="216">
        <v>0.5</v>
      </c>
      <c r="L44" s="217">
        <v>0.5</v>
      </c>
      <c r="M44" s="217">
        <v>0.5</v>
      </c>
      <c r="N44" s="217">
        <v>0.5</v>
      </c>
      <c r="O44" s="217">
        <v>0.5</v>
      </c>
      <c r="P44" s="217">
        <v>0.5</v>
      </c>
      <c r="Q44" s="419">
        <v>0.5</v>
      </c>
      <c r="R44" s="151"/>
      <c r="S44" s="154"/>
      <c r="T44" s="217"/>
      <c r="U44" s="217"/>
      <c r="V44" s="217"/>
      <c r="W44" s="217"/>
      <c r="X44" s="217"/>
      <c r="Y44" s="217"/>
      <c r="Z44" s="217"/>
      <c r="AA44" s="154"/>
      <c r="AB44" s="154"/>
      <c r="AC44" s="230"/>
      <c r="AD44" s="230"/>
      <c r="AE44" s="230"/>
      <c r="AF44" s="230"/>
      <c r="AG44" s="230"/>
      <c r="AH44" s="230"/>
      <c r="AI44" s="230"/>
    </row>
    <row r="45" spans="1:35">
      <c r="A45" s="438" t="s">
        <v>277</v>
      </c>
      <c r="B45" s="216">
        <v>0.5</v>
      </c>
      <c r="C45" s="217">
        <v>0.5</v>
      </c>
      <c r="D45" s="217">
        <v>0.5</v>
      </c>
      <c r="E45" s="217">
        <v>0.5</v>
      </c>
      <c r="F45" s="217">
        <v>0.5</v>
      </c>
      <c r="G45" s="217">
        <v>0.5</v>
      </c>
      <c r="H45" s="419">
        <v>0.5</v>
      </c>
      <c r="I45" s="151"/>
      <c r="J45" s="434" t="s">
        <v>335</v>
      </c>
      <c r="K45" s="216">
        <v>0.5</v>
      </c>
      <c r="L45" s="217">
        <v>0.5</v>
      </c>
      <c r="M45" s="217">
        <v>0.5</v>
      </c>
      <c r="N45" s="218">
        <v>0.25</v>
      </c>
      <c r="O45" s="218">
        <v>0.25</v>
      </c>
      <c r="P45" s="218">
        <v>0.25</v>
      </c>
      <c r="Q45" s="419">
        <v>0.5</v>
      </c>
      <c r="R45" s="151"/>
      <c r="S45" s="154"/>
      <c r="T45" s="217"/>
      <c r="U45" s="217"/>
      <c r="V45" s="217"/>
      <c r="W45" s="217"/>
      <c r="X45" s="217"/>
      <c r="Y45" s="217"/>
      <c r="Z45" s="217"/>
      <c r="AA45" s="154"/>
      <c r="AB45" s="154"/>
      <c r="AC45" s="230"/>
      <c r="AD45" s="230"/>
      <c r="AE45" s="230"/>
      <c r="AF45" s="230"/>
      <c r="AG45" s="230"/>
      <c r="AH45" s="230"/>
      <c r="AI45" s="230"/>
    </row>
    <row r="46" spans="1:35">
      <c r="A46" s="438" t="s">
        <v>278</v>
      </c>
      <c r="B46" s="216">
        <v>0.5</v>
      </c>
      <c r="C46" s="217">
        <v>0.5</v>
      </c>
      <c r="D46" s="217">
        <v>0.5</v>
      </c>
      <c r="E46" s="217">
        <v>0.5</v>
      </c>
      <c r="F46" s="221">
        <v>0.25</v>
      </c>
      <c r="G46" s="221">
        <v>0.25</v>
      </c>
      <c r="H46" s="419">
        <v>0.5</v>
      </c>
      <c r="I46" s="151"/>
      <c r="J46" s="434" t="s">
        <v>336</v>
      </c>
      <c r="K46" s="216">
        <v>0.5</v>
      </c>
      <c r="L46" s="217">
        <v>0.5</v>
      </c>
      <c r="M46" s="217">
        <v>0.5</v>
      </c>
      <c r="N46" s="218">
        <v>0.25</v>
      </c>
      <c r="O46" s="218">
        <v>0.25</v>
      </c>
      <c r="P46" s="218">
        <v>0.25</v>
      </c>
      <c r="Q46" s="419">
        <v>0.5</v>
      </c>
      <c r="R46" s="151"/>
      <c r="S46" s="152"/>
      <c r="T46" s="217"/>
      <c r="U46" s="217"/>
      <c r="V46" s="217"/>
      <c r="W46" s="217"/>
      <c r="X46" s="217"/>
      <c r="Y46" s="217"/>
      <c r="Z46" s="217"/>
      <c r="AA46" s="152"/>
      <c r="AB46" s="154"/>
      <c r="AC46" s="230"/>
      <c r="AD46" s="230"/>
      <c r="AE46" s="230"/>
      <c r="AF46" s="230"/>
      <c r="AG46" s="230"/>
      <c r="AH46" s="230"/>
      <c r="AI46" s="230"/>
    </row>
    <row r="47" spans="1:35">
      <c r="A47" s="438" t="s">
        <v>279</v>
      </c>
      <c r="B47" s="216">
        <v>0.5</v>
      </c>
      <c r="C47" s="217">
        <v>0.5</v>
      </c>
      <c r="D47" s="217">
        <v>0.5</v>
      </c>
      <c r="E47" s="217">
        <v>0.5</v>
      </c>
      <c r="F47" s="217">
        <v>0.5</v>
      </c>
      <c r="G47" s="217">
        <v>0.5</v>
      </c>
      <c r="H47" s="419">
        <v>0.5</v>
      </c>
      <c r="I47" s="151"/>
      <c r="J47" s="434" t="s">
        <v>337</v>
      </c>
      <c r="K47" s="216">
        <v>0.5</v>
      </c>
      <c r="L47" s="217">
        <v>0.5</v>
      </c>
      <c r="M47" s="217">
        <v>0.5</v>
      </c>
      <c r="N47" s="217">
        <v>0.5</v>
      </c>
      <c r="O47" s="217">
        <v>0.5</v>
      </c>
      <c r="P47" s="217">
        <v>0.5</v>
      </c>
      <c r="Q47" s="419">
        <v>0.5</v>
      </c>
      <c r="R47" s="151"/>
      <c r="S47" s="152"/>
      <c r="T47" s="217"/>
      <c r="U47" s="217"/>
      <c r="V47" s="217"/>
      <c r="W47" s="217"/>
      <c r="X47" s="217"/>
      <c r="Y47" s="217"/>
      <c r="Z47" s="217"/>
      <c r="AA47" s="152"/>
      <c r="AB47" s="154"/>
      <c r="AC47" s="230"/>
      <c r="AD47" s="230"/>
      <c r="AE47" s="230"/>
      <c r="AF47" s="230"/>
      <c r="AG47" s="230"/>
      <c r="AH47" s="230"/>
      <c r="AI47" s="230"/>
    </row>
    <row r="48" spans="1:35">
      <c r="A48" s="438" t="s">
        <v>251</v>
      </c>
      <c r="B48" s="216">
        <v>0.5</v>
      </c>
      <c r="C48" s="217">
        <v>0.5</v>
      </c>
      <c r="D48" s="217">
        <v>0.5</v>
      </c>
      <c r="E48" s="217">
        <v>0.5</v>
      </c>
      <c r="F48" s="217">
        <v>0.5</v>
      </c>
      <c r="G48" s="217">
        <v>0.5</v>
      </c>
      <c r="H48" s="419">
        <v>0.5</v>
      </c>
      <c r="I48" s="151"/>
      <c r="J48" s="434" t="s">
        <v>338</v>
      </c>
      <c r="K48" s="216">
        <v>0.5</v>
      </c>
      <c r="L48" s="217">
        <v>0.5</v>
      </c>
      <c r="M48" s="217">
        <v>0.5</v>
      </c>
      <c r="N48" s="217">
        <v>0.5</v>
      </c>
      <c r="O48" s="217">
        <v>0.5</v>
      </c>
      <c r="P48" s="217">
        <v>0.5</v>
      </c>
      <c r="Q48" s="419">
        <v>0.5</v>
      </c>
      <c r="R48" s="151"/>
      <c r="S48" s="152"/>
      <c r="T48" s="217"/>
      <c r="U48" s="217"/>
      <c r="V48" s="217"/>
      <c r="W48" s="217"/>
      <c r="X48" s="217"/>
      <c r="Y48" s="217"/>
      <c r="Z48" s="217"/>
      <c r="AA48" s="152"/>
      <c r="AB48" s="154"/>
      <c r="AC48" s="230"/>
      <c r="AD48" s="230"/>
      <c r="AE48" s="230"/>
      <c r="AF48" s="230"/>
      <c r="AG48" s="230"/>
      <c r="AH48" s="230"/>
      <c r="AI48" s="230"/>
    </row>
    <row r="49" spans="1:35">
      <c r="A49" s="438" t="s">
        <v>252</v>
      </c>
      <c r="B49" s="216">
        <v>0.5</v>
      </c>
      <c r="C49" s="217">
        <v>0.5</v>
      </c>
      <c r="D49" s="217">
        <v>0.5</v>
      </c>
      <c r="E49" s="217">
        <v>0.5</v>
      </c>
      <c r="F49" s="217">
        <v>0.5</v>
      </c>
      <c r="G49" s="217">
        <v>0.5</v>
      </c>
      <c r="H49" s="419">
        <v>0.5</v>
      </c>
      <c r="I49" s="151"/>
      <c r="J49" s="434" t="s">
        <v>339</v>
      </c>
      <c r="K49" s="216">
        <v>0.5</v>
      </c>
      <c r="L49" s="217">
        <v>0.5</v>
      </c>
      <c r="M49" s="217">
        <v>0.5</v>
      </c>
      <c r="N49" s="217">
        <v>0.5</v>
      </c>
      <c r="O49" s="217">
        <v>0.5</v>
      </c>
      <c r="P49" s="217">
        <v>0.5</v>
      </c>
      <c r="Q49" s="419">
        <v>0.5</v>
      </c>
      <c r="R49" s="151"/>
      <c r="S49" s="152"/>
      <c r="T49" s="217"/>
      <c r="U49" s="217"/>
      <c r="V49" s="217"/>
      <c r="W49" s="217"/>
      <c r="X49" s="217"/>
      <c r="Y49" s="217"/>
      <c r="Z49" s="217"/>
      <c r="AA49" s="152"/>
      <c r="AB49" s="154"/>
      <c r="AC49" s="230"/>
      <c r="AD49" s="230"/>
      <c r="AE49" s="230"/>
      <c r="AF49" s="230"/>
      <c r="AG49" s="230"/>
      <c r="AH49" s="230"/>
      <c r="AI49" s="230"/>
    </row>
    <row r="50" spans="1:35">
      <c r="A50" s="438" t="s">
        <v>280</v>
      </c>
      <c r="B50" s="216">
        <v>0.5</v>
      </c>
      <c r="C50" s="217">
        <v>0.5</v>
      </c>
      <c r="D50" s="217">
        <v>0.5</v>
      </c>
      <c r="E50" s="217">
        <v>0.5</v>
      </c>
      <c r="F50" s="217">
        <v>0.5</v>
      </c>
      <c r="G50" s="217">
        <v>0.5</v>
      </c>
      <c r="H50" s="419">
        <v>0.5</v>
      </c>
      <c r="I50" s="151"/>
      <c r="J50" s="435" t="s">
        <v>360</v>
      </c>
      <c r="K50" s="216">
        <v>0.5</v>
      </c>
      <c r="L50" s="217">
        <v>0.5</v>
      </c>
      <c r="M50" s="217">
        <v>0.5</v>
      </c>
      <c r="N50" s="217">
        <v>0.5</v>
      </c>
      <c r="O50" s="217">
        <v>0.5</v>
      </c>
      <c r="P50" s="217">
        <v>0.5</v>
      </c>
      <c r="Q50" s="419">
        <v>0.5</v>
      </c>
      <c r="R50" s="151"/>
      <c r="S50" s="152"/>
      <c r="T50" s="217"/>
      <c r="U50" s="217"/>
      <c r="V50" s="217"/>
      <c r="W50" s="217"/>
      <c r="X50" s="217"/>
      <c r="Y50" s="217"/>
      <c r="Z50" s="217"/>
      <c r="AA50" s="152"/>
      <c r="AB50" s="154"/>
      <c r="AC50" s="230"/>
      <c r="AD50" s="230"/>
      <c r="AE50" s="230"/>
      <c r="AF50" s="230"/>
      <c r="AG50" s="230"/>
      <c r="AH50" s="230"/>
      <c r="AI50" s="230"/>
    </row>
    <row r="51" spans="1:35">
      <c r="A51" s="438" t="s">
        <v>253</v>
      </c>
      <c r="B51" s="216">
        <v>0.5</v>
      </c>
      <c r="C51" s="217">
        <v>0.5</v>
      </c>
      <c r="D51" s="217">
        <v>0.5</v>
      </c>
      <c r="E51" s="217">
        <v>0.5</v>
      </c>
      <c r="F51" s="217">
        <v>0.5</v>
      </c>
      <c r="G51" s="217">
        <v>0.5</v>
      </c>
      <c r="H51" s="419">
        <v>0.5</v>
      </c>
      <c r="I51" s="151"/>
      <c r="J51" s="434" t="s">
        <v>340</v>
      </c>
      <c r="K51" s="216">
        <v>0.5</v>
      </c>
      <c r="L51" s="217">
        <v>0.5</v>
      </c>
      <c r="M51" s="217">
        <v>0.5</v>
      </c>
      <c r="N51" s="218">
        <v>0.25</v>
      </c>
      <c r="O51" s="218">
        <v>0.25</v>
      </c>
      <c r="P51" s="218">
        <v>0.25</v>
      </c>
      <c r="Q51" s="419">
        <v>0.5</v>
      </c>
      <c r="R51" s="151"/>
      <c r="S51" s="152"/>
      <c r="T51" s="217"/>
      <c r="U51" s="217"/>
      <c r="V51" s="217"/>
      <c r="W51" s="217"/>
      <c r="X51" s="217"/>
      <c r="Y51" s="217"/>
      <c r="Z51" s="217"/>
      <c r="AA51" s="152"/>
      <c r="AB51" s="154"/>
      <c r="AC51" s="230"/>
      <c r="AD51" s="230"/>
      <c r="AE51" s="230"/>
      <c r="AF51" s="230"/>
      <c r="AG51" s="230"/>
      <c r="AH51" s="230"/>
      <c r="AI51" s="230"/>
    </row>
    <row r="52" spans="1:35">
      <c r="A52" s="438" t="s">
        <v>281</v>
      </c>
      <c r="B52" s="216">
        <v>0.5</v>
      </c>
      <c r="C52" s="217">
        <v>0.5</v>
      </c>
      <c r="D52" s="217">
        <v>0.5</v>
      </c>
      <c r="E52" s="217">
        <v>0.5</v>
      </c>
      <c r="F52" s="217">
        <v>0.5</v>
      </c>
      <c r="G52" s="217">
        <v>0.5</v>
      </c>
      <c r="H52" s="419">
        <v>0.5</v>
      </c>
      <c r="I52" s="151"/>
      <c r="J52" s="434" t="s">
        <v>341</v>
      </c>
      <c r="K52" s="216">
        <v>0.5</v>
      </c>
      <c r="L52" s="217">
        <v>0.5</v>
      </c>
      <c r="M52" s="217">
        <v>0.5</v>
      </c>
      <c r="N52" s="218">
        <v>0.25</v>
      </c>
      <c r="O52" s="218">
        <v>0.25</v>
      </c>
      <c r="P52" s="218">
        <v>0.25</v>
      </c>
      <c r="Q52" s="419">
        <v>0.5</v>
      </c>
      <c r="R52" s="151"/>
      <c r="S52" s="152"/>
      <c r="T52" s="217"/>
      <c r="U52" s="217"/>
      <c r="V52" s="217"/>
      <c r="W52" s="217"/>
      <c r="X52" s="217"/>
      <c r="Y52" s="217"/>
      <c r="Z52" s="217"/>
      <c r="AA52" s="152"/>
      <c r="AB52" s="154"/>
      <c r="AC52" s="230"/>
      <c r="AD52" s="230"/>
      <c r="AE52" s="230"/>
      <c r="AF52" s="230"/>
      <c r="AG52" s="230"/>
      <c r="AH52" s="230"/>
      <c r="AI52" s="230"/>
    </row>
    <row r="53" spans="1:35">
      <c r="A53" s="438" t="s">
        <v>282</v>
      </c>
      <c r="B53" s="216">
        <v>0.5</v>
      </c>
      <c r="C53" s="217">
        <v>0.5</v>
      </c>
      <c r="D53" s="217">
        <v>0.5</v>
      </c>
      <c r="E53" s="221">
        <v>0.25</v>
      </c>
      <c r="F53" s="221">
        <v>0.25</v>
      </c>
      <c r="G53" s="217">
        <v>0.5</v>
      </c>
      <c r="H53" s="419">
        <v>0.5</v>
      </c>
      <c r="I53" s="151"/>
      <c r="J53" s="434" t="s">
        <v>342</v>
      </c>
      <c r="K53" s="224">
        <v>0.25</v>
      </c>
      <c r="L53" s="218">
        <v>0.25</v>
      </c>
      <c r="M53" s="217">
        <v>0.5</v>
      </c>
      <c r="N53" s="218">
        <v>0.25</v>
      </c>
      <c r="O53" s="218">
        <v>0.25</v>
      </c>
      <c r="P53" s="218">
        <v>0.25</v>
      </c>
      <c r="Q53" s="419">
        <v>0.5</v>
      </c>
      <c r="R53" s="151"/>
      <c r="S53" s="154"/>
      <c r="T53" s="217"/>
      <c r="U53" s="217"/>
      <c r="V53" s="217"/>
      <c r="W53" s="217"/>
      <c r="X53" s="217"/>
      <c r="Y53" s="217"/>
      <c r="Z53" s="217"/>
      <c r="AA53" s="152"/>
      <c r="AB53" s="154"/>
      <c r="AC53" s="230"/>
      <c r="AD53" s="230"/>
      <c r="AE53" s="230"/>
      <c r="AF53" s="230"/>
      <c r="AG53" s="230"/>
      <c r="AH53" s="230"/>
      <c r="AI53" s="230"/>
    </row>
    <row r="54" spans="1:35">
      <c r="A54" s="438" t="s">
        <v>283</v>
      </c>
      <c r="B54" s="216">
        <v>0.5</v>
      </c>
      <c r="C54" s="217">
        <v>0.5</v>
      </c>
      <c r="D54" s="217">
        <v>0.5</v>
      </c>
      <c r="E54" s="217">
        <v>0.5</v>
      </c>
      <c r="F54" s="217">
        <v>0.5</v>
      </c>
      <c r="G54" s="225">
        <v>0.5</v>
      </c>
      <c r="H54" s="419">
        <v>0.5</v>
      </c>
      <c r="I54" s="151"/>
      <c r="J54" s="435" t="s">
        <v>361</v>
      </c>
      <c r="K54" s="216">
        <v>0.5</v>
      </c>
      <c r="L54" s="217">
        <v>0.5</v>
      </c>
      <c r="M54" s="217">
        <v>0.5</v>
      </c>
      <c r="N54" s="217">
        <v>0.5</v>
      </c>
      <c r="O54" s="217">
        <v>0.5</v>
      </c>
      <c r="P54" s="217">
        <v>0.5</v>
      </c>
      <c r="Q54" s="419">
        <v>0.5</v>
      </c>
      <c r="R54" s="151"/>
      <c r="S54" s="154"/>
      <c r="T54" s="217"/>
      <c r="U54" s="217"/>
      <c r="V54" s="217"/>
      <c r="W54" s="217"/>
      <c r="X54" s="217"/>
      <c r="Y54" s="217"/>
      <c r="Z54" s="217"/>
      <c r="AA54" s="152"/>
      <c r="AB54" s="154"/>
      <c r="AC54" s="230"/>
      <c r="AD54" s="230"/>
      <c r="AE54" s="230"/>
      <c r="AF54" s="230"/>
      <c r="AG54" s="230"/>
      <c r="AH54" s="230"/>
      <c r="AI54" s="230"/>
    </row>
    <row r="55" spans="1:35">
      <c r="A55" s="438" t="s">
        <v>284</v>
      </c>
      <c r="B55" s="216">
        <v>0.5</v>
      </c>
      <c r="C55" s="217">
        <v>0.5</v>
      </c>
      <c r="D55" s="217">
        <v>0.5</v>
      </c>
      <c r="E55" s="221">
        <v>0.25</v>
      </c>
      <c r="F55" s="221">
        <v>0.25</v>
      </c>
      <c r="G55" s="219">
        <v>0.25</v>
      </c>
      <c r="H55" s="419">
        <v>0.5</v>
      </c>
      <c r="I55" s="151"/>
      <c r="J55" s="434" t="s">
        <v>343</v>
      </c>
      <c r="K55" s="216">
        <v>0.5</v>
      </c>
      <c r="L55" s="217">
        <v>0.5</v>
      </c>
      <c r="M55" s="217">
        <v>0.5</v>
      </c>
      <c r="N55" s="217">
        <v>0.5</v>
      </c>
      <c r="O55" s="217">
        <v>0.5</v>
      </c>
      <c r="P55" s="217">
        <v>0.5</v>
      </c>
      <c r="Q55" s="419">
        <v>0.5</v>
      </c>
      <c r="R55" s="151"/>
      <c r="S55" s="154"/>
      <c r="T55" s="217"/>
      <c r="U55" s="217"/>
      <c r="V55" s="217"/>
      <c r="W55" s="217"/>
      <c r="X55" s="217"/>
      <c r="Y55" s="217"/>
      <c r="Z55" s="217"/>
      <c r="AA55" s="152"/>
      <c r="AB55" s="154"/>
      <c r="AC55" s="230"/>
      <c r="AD55" s="230"/>
      <c r="AE55" s="230"/>
      <c r="AF55" s="230"/>
      <c r="AG55" s="230"/>
      <c r="AH55" s="230"/>
      <c r="AI55" s="230"/>
    </row>
    <row r="56" spans="1:35">
      <c r="A56" s="438" t="s">
        <v>285</v>
      </c>
      <c r="B56" s="216">
        <v>0.5</v>
      </c>
      <c r="C56" s="217">
        <v>0.5</v>
      </c>
      <c r="D56" s="217">
        <v>0.5</v>
      </c>
      <c r="E56" s="217">
        <v>0.5</v>
      </c>
      <c r="F56" s="217">
        <v>0.5</v>
      </c>
      <c r="G56" s="225">
        <v>0.5</v>
      </c>
      <c r="H56" s="419">
        <v>0.5</v>
      </c>
      <c r="I56" s="151"/>
      <c r="J56" s="434" t="s">
        <v>344</v>
      </c>
      <c r="K56" s="216">
        <v>0.5</v>
      </c>
      <c r="L56" s="217">
        <v>0.5</v>
      </c>
      <c r="M56" s="217">
        <v>0.5</v>
      </c>
      <c r="N56" s="217">
        <v>0.5</v>
      </c>
      <c r="O56" s="217">
        <v>0.5</v>
      </c>
      <c r="P56" s="217">
        <v>0.5</v>
      </c>
      <c r="Q56" s="419">
        <v>0.5</v>
      </c>
      <c r="R56" s="151"/>
      <c r="S56" s="154"/>
      <c r="T56" s="217"/>
      <c r="U56" s="217"/>
      <c r="V56" s="217"/>
      <c r="W56" s="217"/>
      <c r="X56" s="217"/>
      <c r="Y56" s="217"/>
      <c r="Z56" s="217"/>
      <c r="AA56" s="152"/>
      <c r="AB56" s="154"/>
      <c r="AC56" s="230"/>
      <c r="AD56" s="230"/>
      <c r="AE56" s="230"/>
      <c r="AF56" s="230"/>
      <c r="AG56" s="230"/>
      <c r="AH56" s="230"/>
      <c r="AI56" s="230"/>
    </row>
    <row r="57" spans="1:35">
      <c r="A57" s="439" t="s">
        <v>286</v>
      </c>
      <c r="B57" s="216">
        <v>0.5</v>
      </c>
      <c r="C57" s="217">
        <v>0.5</v>
      </c>
      <c r="D57" s="217">
        <v>0.5</v>
      </c>
      <c r="E57" s="221">
        <v>0.25</v>
      </c>
      <c r="F57" s="221">
        <v>0.25</v>
      </c>
      <c r="G57" s="219">
        <v>0.25</v>
      </c>
      <c r="H57" s="419">
        <v>0.5</v>
      </c>
      <c r="I57" s="151"/>
      <c r="J57" s="435" t="s">
        <v>362</v>
      </c>
      <c r="K57" s="216">
        <v>0.5</v>
      </c>
      <c r="L57" s="217">
        <v>0.5</v>
      </c>
      <c r="M57" s="217">
        <v>0.5</v>
      </c>
      <c r="N57" s="217">
        <v>0.5</v>
      </c>
      <c r="O57" s="217">
        <v>0.5</v>
      </c>
      <c r="P57" s="217">
        <v>0.5</v>
      </c>
      <c r="Q57" s="419">
        <v>0.5</v>
      </c>
      <c r="R57" s="151"/>
      <c r="S57" s="154"/>
      <c r="T57" s="217"/>
      <c r="U57" s="217"/>
      <c r="V57" s="217"/>
      <c r="W57" s="217"/>
      <c r="X57" s="217"/>
      <c r="Y57" s="217"/>
      <c r="Z57" s="217"/>
      <c r="AA57" s="152"/>
      <c r="AB57" s="154"/>
      <c r="AC57" s="230"/>
      <c r="AD57" s="230"/>
      <c r="AE57" s="230"/>
      <c r="AF57" s="230"/>
      <c r="AG57" s="230"/>
      <c r="AH57" s="230"/>
      <c r="AI57" s="230"/>
    </row>
    <row r="58" spans="1:35">
      <c r="A58" s="440" t="s">
        <v>254</v>
      </c>
      <c r="B58" s="216">
        <v>0.5</v>
      </c>
      <c r="C58" s="217">
        <v>0.5</v>
      </c>
      <c r="D58" s="217">
        <v>0.5</v>
      </c>
      <c r="E58" s="221">
        <v>0.25</v>
      </c>
      <c r="F58" s="221">
        <v>0.25</v>
      </c>
      <c r="G58" s="219">
        <v>0.25</v>
      </c>
      <c r="H58" s="419">
        <v>0.5</v>
      </c>
      <c r="I58" s="151"/>
      <c r="J58" s="435" t="s">
        <v>363</v>
      </c>
      <c r="K58" s="216">
        <v>0.5</v>
      </c>
      <c r="L58" s="217">
        <v>0.5</v>
      </c>
      <c r="M58" s="217">
        <v>0.5</v>
      </c>
      <c r="N58" s="217">
        <v>0.5</v>
      </c>
      <c r="O58" s="217">
        <v>0.5</v>
      </c>
      <c r="P58" s="217">
        <v>0.5</v>
      </c>
      <c r="Q58" s="419">
        <v>0.5</v>
      </c>
      <c r="R58" s="151"/>
      <c r="S58" s="154"/>
      <c r="T58" s="217"/>
      <c r="U58" s="217"/>
      <c r="V58" s="217"/>
      <c r="W58" s="217"/>
      <c r="X58" s="217"/>
      <c r="Y58" s="217"/>
      <c r="Z58" s="217"/>
      <c r="AA58" s="152"/>
      <c r="AB58" s="154"/>
      <c r="AC58" s="230"/>
      <c r="AD58" s="230"/>
      <c r="AE58" s="230"/>
      <c r="AF58" s="230"/>
      <c r="AG58" s="230"/>
      <c r="AH58" s="230"/>
      <c r="AI58" s="230"/>
    </row>
    <row r="59" spans="1:35">
      <c r="A59" s="441" t="s">
        <v>287</v>
      </c>
      <c r="B59" s="216">
        <v>0.5</v>
      </c>
      <c r="C59" s="217">
        <v>0.5</v>
      </c>
      <c r="D59" s="217">
        <v>0.5</v>
      </c>
      <c r="E59" s="217">
        <v>0.5</v>
      </c>
      <c r="F59" s="217">
        <v>0.5</v>
      </c>
      <c r="G59" s="217">
        <v>0.5</v>
      </c>
      <c r="H59" s="419">
        <v>0.5</v>
      </c>
      <c r="I59" s="151"/>
      <c r="J59" s="434" t="s">
        <v>345</v>
      </c>
      <c r="K59" s="216">
        <v>0.5</v>
      </c>
      <c r="L59" s="217">
        <v>0.5</v>
      </c>
      <c r="M59" s="217">
        <v>0.5</v>
      </c>
      <c r="N59" s="217">
        <v>0.5</v>
      </c>
      <c r="O59" s="217">
        <v>0.5</v>
      </c>
      <c r="P59" s="217">
        <v>0.5</v>
      </c>
      <c r="Q59" s="419">
        <v>0.5</v>
      </c>
      <c r="R59" s="151"/>
      <c r="S59" s="154"/>
      <c r="T59" s="217"/>
      <c r="U59" s="217"/>
      <c r="V59" s="217"/>
      <c r="W59" s="217"/>
      <c r="X59" s="217"/>
      <c r="Y59" s="217"/>
      <c r="Z59" s="217"/>
      <c r="AA59" s="152"/>
      <c r="AB59" s="154"/>
      <c r="AC59" s="230"/>
      <c r="AD59" s="230"/>
      <c r="AE59" s="230"/>
      <c r="AF59" s="230"/>
      <c r="AG59" s="230"/>
      <c r="AH59" s="230"/>
      <c r="AI59" s="230"/>
    </row>
    <row r="60" spans="1:35">
      <c r="A60" s="441" t="s">
        <v>288</v>
      </c>
      <c r="B60" s="216">
        <v>0.5</v>
      </c>
      <c r="C60" s="217">
        <v>0.5</v>
      </c>
      <c r="D60" s="217">
        <v>0.5</v>
      </c>
      <c r="E60" s="218">
        <v>0.25</v>
      </c>
      <c r="F60" s="218">
        <v>0.25</v>
      </c>
      <c r="G60" s="218">
        <v>0.25</v>
      </c>
      <c r="H60" s="419">
        <v>0.5</v>
      </c>
      <c r="I60" s="151"/>
      <c r="J60" s="434" t="s">
        <v>346</v>
      </c>
      <c r="K60" s="216">
        <v>0.5</v>
      </c>
      <c r="L60" s="217">
        <v>0.5</v>
      </c>
      <c r="M60" s="217">
        <v>0.5</v>
      </c>
      <c r="N60" s="218">
        <v>0.25</v>
      </c>
      <c r="O60" s="218">
        <v>0.25</v>
      </c>
      <c r="P60" s="218">
        <v>0.25</v>
      </c>
      <c r="Q60" s="419">
        <v>0.5</v>
      </c>
      <c r="R60" s="151"/>
      <c r="S60" s="154"/>
      <c r="T60" s="217"/>
      <c r="U60" s="217"/>
      <c r="V60" s="217"/>
      <c r="W60" s="217"/>
      <c r="X60" s="217"/>
      <c r="Y60" s="217"/>
      <c r="Z60" s="217"/>
      <c r="AA60" s="152"/>
      <c r="AB60" s="154"/>
      <c r="AC60" s="230"/>
      <c r="AD60" s="230"/>
      <c r="AE60" s="230"/>
      <c r="AF60" s="230"/>
      <c r="AG60" s="230"/>
      <c r="AH60" s="230"/>
      <c r="AI60" s="230"/>
    </row>
    <row r="61" spans="1:35">
      <c r="A61" s="442" t="s">
        <v>289</v>
      </c>
      <c r="B61" s="420">
        <v>0.5</v>
      </c>
      <c r="C61" s="421">
        <v>0.5</v>
      </c>
      <c r="D61" s="421">
        <v>0.5</v>
      </c>
      <c r="E61" s="421">
        <v>0.5</v>
      </c>
      <c r="F61" s="421">
        <v>0.5</v>
      </c>
      <c r="G61" s="421">
        <v>0.5</v>
      </c>
      <c r="H61" s="422">
        <v>0.5</v>
      </c>
      <c r="I61" s="151"/>
      <c r="J61" s="434" t="s">
        <v>347</v>
      </c>
      <c r="K61" s="216">
        <v>0.5</v>
      </c>
      <c r="L61" s="217">
        <v>0.5</v>
      </c>
      <c r="M61" s="217">
        <v>0.5</v>
      </c>
      <c r="N61" s="217">
        <v>0.5</v>
      </c>
      <c r="O61" s="217">
        <v>0.5</v>
      </c>
      <c r="P61" s="217">
        <v>0.5</v>
      </c>
      <c r="Q61" s="419">
        <v>0.5</v>
      </c>
      <c r="R61" s="151"/>
      <c r="S61" s="154"/>
      <c r="T61" s="217"/>
      <c r="U61" s="217"/>
      <c r="V61" s="217"/>
      <c r="W61" s="217"/>
      <c r="X61" s="217"/>
      <c r="Y61" s="217"/>
      <c r="Z61" s="217"/>
      <c r="AA61" s="152"/>
      <c r="AB61" s="154"/>
      <c r="AC61" s="230"/>
      <c r="AD61" s="230"/>
      <c r="AE61" s="230"/>
      <c r="AF61" s="230"/>
      <c r="AG61" s="230"/>
      <c r="AH61" s="230"/>
      <c r="AI61" s="230"/>
    </row>
    <row r="62" spans="1:35">
      <c r="A62" s="154"/>
      <c r="B62" s="154"/>
      <c r="C62" s="154"/>
      <c r="D62" s="154"/>
      <c r="E62" s="154"/>
      <c r="F62" s="154"/>
      <c r="G62" s="154"/>
      <c r="H62" s="154"/>
      <c r="I62" s="154"/>
      <c r="J62" s="434" t="s">
        <v>348</v>
      </c>
      <c r="K62" s="216">
        <v>0.5</v>
      </c>
      <c r="L62" s="217">
        <v>0.5</v>
      </c>
      <c r="M62" s="217">
        <v>0.5</v>
      </c>
      <c r="N62" s="218">
        <v>0.25</v>
      </c>
      <c r="O62" s="218">
        <v>0.25</v>
      </c>
      <c r="P62" s="218">
        <v>0.25</v>
      </c>
      <c r="Q62" s="419">
        <v>0.5</v>
      </c>
      <c r="R62" s="154"/>
      <c r="S62" s="154"/>
      <c r="T62" s="217"/>
      <c r="U62" s="217"/>
      <c r="V62" s="217"/>
      <c r="W62" s="217"/>
      <c r="X62" s="217"/>
      <c r="Y62" s="217"/>
      <c r="Z62" s="217"/>
      <c r="AA62" s="152"/>
      <c r="AB62" s="154"/>
      <c r="AC62" s="230"/>
      <c r="AD62" s="230"/>
      <c r="AE62" s="230"/>
      <c r="AF62" s="230"/>
      <c r="AG62" s="230"/>
      <c r="AH62" s="230"/>
      <c r="AI62" s="230"/>
    </row>
    <row r="63" spans="1:35">
      <c r="A63" s="152"/>
      <c r="B63" s="152"/>
      <c r="C63" s="152"/>
      <c r="D63" s="152"/>
      <c r="E63" s="152"/>
      <c r="F63" s="152"/>
      <c r="G63" s="152"/>
      <c r="H63" s="152"/>
      <c r="I63" s="152"/>
      <c r="J63" s="436" t="s">
        <v>349</v>
      </c>
      <c r="K63" s="420">
        <v>0.5</v>
      </c>
      <c r="L63" s="421">
        <v>0.5</v>
      </c>
      <c r="M63" s="421">
        <v>0.5</v>
      </c>
      <c r="N63" s="421">
        <v>0.5</v>
      </c>
      <c r="O63" s="421">
        <v>0.5</v>
      </c>
      <c r="P63" s="421">
        <v>0.5</v>
      </c>
      <c r="Q63" s="422">
        <v>0.5</v>
      </c>
      <c r="R63" s="152"/>
      <c r="S63" s="154"/>
      <c r="T63" s="217"/>
      <c r="U63" s="217"/>
      <c r="V63" s="217"/>
      <c r="W63" s="217"/>
      <c r="X63" s="217"/>
      <c r="Y63" s="217"/>
      <c r="Z63" s="217"/>
      <c r="AA63" s="152"/>
      <c r="AB63" s="154"/>
      <c r="AC63" s="230"/>
      <c r="AD63" s="230"/>
      <c r="AE63" s="230"/>
      <c r="AF63" s="230"/>
      <c r="AG63" s="230"/>
      <c r="AH63" s="230"/>
      <c r="AI63" s="230"/>
    </row>
    <row r="64" spans="1:35">
      <c r="J64" s="136"/>
      <c r="K64" s="136"/>
      <c r="L64" s="136"/>
      <c r="M64" s="136"/>
      <c r="N64" s="136"/>
      <c r="O64" s="136"/>
      <c r="P64" s="136"/>
      <c r="Q64" s="136"/>
      <c r="S64" s="76"/>
      <c r="T64" s="217"/>
      <c r="U64" s="217"/>
      <c r="V64" s="217"/>
      <c r="W64" s="217"/>
      <c r="X64" s="217"/>
      <c r="Y64" s="217"/>
      <c r="Z64" s="217"/>
      <c r="AB64" s="76"/>
      <c r="AC64" s="230"/>
      <c r="AD64" s="230"/>
      <c r="AE64" s="230"/>
      <c r="AF64" s="230"/>
      <c r="AG64" s="230"/>
      <c r="AH64" s="230"/>
      <c r="AI64" s="230"/>
    </row>
    <row r="65" spans="1:35">
      <c r="J65" s="136"/>
      <c r="K65" s="136"/>
      <c r="L65" s="136"/>
      <c r="M65" s="136"/>
      <c r="N65" s="136"/>
      <c r="O65" s="136"/>
      <c r="P65" s="136"/>
      <c r="Q65" s="136"/>
      <c r="S65" s="76"/>
      <c r="T65" s="217"/>
      <c r="U65" s="217"/>
      <c r="V65" s="217"/>
      <c r="W65" s="217"/>
      <c r="X65" s="217"/>
      <c r="Y65" s="217"/>
      <c r="Z65" s="217"/>
      <c r="AC65" s="230"/>
      <c r="AD65" s="230"/>
      <c r="AE65" s="230"/>
      <c r="AF65" s="230"/>
      <c r="AG65" s="230"/>
      <c r="AH65" s="230"/>
      <c r="AI65" s="230"/>
    </row>
    <row r="66" spans="1:35">
      <c r="J66" s="136"/>
      <c r="K66" s="136"/>
      <c r="L66" s="136"/>
      <c r="M66" s="136"/>
      <c r="N66" s="136"/>
      <c r="O66" s="136"/>
      <c r="P66" s="136"/>
      <c r="Q66" s="136"/>
      <c r="S66" s="76"/>
      <c r="T66" s="217"/>
      <c r="U66" s="217"/>
      <c r="V66" s="217"/>
      <c r="W66" s="217"/>
      <c r="X66" s="217"/>
      <c r="Y66" s="217"/>
      <c r="Z66" s="217"/>
      <c r="AC66" s="230"/>
      <c r="AD66" s="230"/>
      <c r="AE66" s="230"/>
      <c r="AF66" s="230"/>
      <c r="AG66" s="230"/>
      <c r="AH66" s="230"/>
      <c r="AI66" s="230"/>
    </row>
    <row r="67" spans="1:35">
      <c r="J67" s="136"/>
      <c r="K67" s="222"/>
      <c r="L67" s="222"/>
      <c r="M67" s="222"/>
      <c r="N67" s="222"/>
      <c r="O67" s="222"/>
      <c r="P67" s="222"/>
      <c r="Q67" s="222"/>
      <c r="S67" s="76"/>
      <c r="T67" s="217"/>
      <c r="U67" s="217"/>
      <c r="V67" s="217"/>
      <c r="W67" s="217"/>
      <c r="X67" s="217"/>
      <c r="Y67" s="217"/>
      <c r="Z67" s="217"/>
      <c r="AC67" s="230"/>
      <c r="AD67" s="230"/>
      <c r="AE67" s="230"/>
      <c r="AF67" s="230"/>
      <c r="AG67" s="230"/>
      <c r="AH67" s="230"/>
      <c r="AI67" s="230"/>
    </row>
    <row r="68" spans="1:35">
      <c r="J68" s="136"/>
      <c r="K68" s="222"/>
      <c r="L68" s="222"/>
      <c r="M68" s="222"/>
      <c r="N68" s="222"/>
      <c r="O68" s="222"/>
      <c r="P68" s="222"/>
      <c r="Q68" s="222"/>
      <c r="S68" s="76"/>
      <c r="T68" s="217"/>
      <c r="U68" s="217"/>
      <c r="V68" s="217"/>
      <c r="W68" s="217"/>
      <c r="X68" s="217"/>
      <c r="Y68" s="217"/>
      <c r="Z68" s="217"/>
      <c r="AC68" s="230"/>
      <c r="AD68" s="230"/>
      <c r="AE68" s="230"/>
      <c r="AF68" s="230"/>
      <c r="AG68" s="230"/>
      <c r="AH68" s="230"/>
      <c r="AI68" s="230"/>
    </row>
    <row r="69" spans="1:35">
      <c r="J69" s="136"/>
      <c r="K69" s="222"/>
      <c r="L69" s="222"/>
      <c r="M69" s="222"/>
      <c r="N69" s="222"/>
      <c r="O69" s="222"/>
      <c r="P69" s="222"/>
      <c r="Q69" s="222"/>
      <c r="S69" s="76"/>
      <c r="T69" s="217"/>
      <c r="U69" s="217"/>
      <c r="V69" s="217"/>
      <c r="W69" s="217"/>
      <c r="X69" s="217"/>
      <c r="Y69" s="217"/>
      <c r="Z69" s="217"/>
      <c r="AC69" s="230"/>
      <c r="AD69" s="230"/>
      <c r="AE69" s="230"/>
      <c r="AF69" s="230"/>
      <c r="AG69" s="230"/>
      <c r="AH69" s="230"/>
      <c r="AI69" s="230"/>
    </row>
    <row r="70" spans="1:35">
      <c r="J70" s="136"/>
      <c r="K70" s="222"/>
      <c r="L70" s="222"/>
      <c r="M70" s="222"/>
      <c r="N70" s="222"/>
      <c r="O70" s="222"/>
      <c r="P70" s="222"/>
      <c r="Q70" s="222"/>
      <c r="S70" s="76"/>
      <c r="T70" s="217"/>
      <c r="U70" s="217"/>
      <c r="V70" s="217"/>
      <c r="W70" s="217"/>
      <c r="X70" s="217"/>
      <c r="Y70" s="217"/>
      <c r="Z70" s="217"/>
      <c r="AC70" s="230"/>
      <c r="AD70" s="230"/>
      <c r="AE70" s="230"/>
      <c r="AF70" s="230"/>
      <c r="AG70" s="230"/>
      <c r="AH70" s="230"/>
      <c r="AI70" s="230"/>
    </row>
    <row r="71" spans="1:35">
      <c r="J71" s="136"/>
      <c r="K71" s="222"/>
      <c r="L71" s="222"/>
      <c r="M71" s="222"/>
      <c r="N71" s="222"/>
      <c r="O71" s="222"/>
      <c r="P71" s="222"/>
      <c r="Q71" s="222"/>
      <c r="S71" s="76"/>
      <c r="T71" s="158"/>
      <c r="U71" s="158"/>
      <c r="V71" s="158"/>
      <c r="W71" s="158"/>
      <c r="X71" s="158"/>
      <c r="Y71" s="158"/>
      <c r="Z71" s="158"/>
      <c r="AC71" s="230"/>
      <c r="AD71" s="230"/>
      <c r="AE71" s="230"/>
      <c r="AF71" s="230"/>
      <c r="AG71" s="230"/>
      <c r="AH71" s="230"/>
      <c r="AI71" s="230"/>
    </row>
    <row r="72" spans="1:35">
      <c r="J72" s="136"/>
      <c r="K72" s="222"/>
      <c r="L72" s="222"/>
      <c r="M72" s="222"/>
      <c r="N72" s="222"/>
      <c r="O72" s="222"/>
      <c r="P72" s="222"/>
      <c r="Q72" s="222"/>
      <c r="S72" s="76"/>
      <c r="T72" s="158"/>
      <c r="U72" s="158"/>
      <c r="V72" s="158"/>
      <c r="W72" s="158"/>
      <c r="X72" s="158"/>
      <c r="Y72" s="158"/>
      <c r="Z72" s="158"/>
      <c r="AC72" s="154"/>
      <c r="AD72" s="154"/>
      <c r="AE72" s="154"/>
      <c r="AF72" s="154"/>
      <c r="AG72" s="154"/>
      <c r="AH72" s="154"/>
      <c r="AI72" s="154"/>
    </row>
    <row r="73" spans="1:35">
      <c r="J73" s="136"/>
      <c r="K73" s="222"/>
      <c r="L73" s="222"/>
      <c r="M73" s="222"/>
      <c r="N73" s="222"/>
      <c r="O73" s="222"/>
      <c r="P73" s="222"/>
      <c r="Q73" s="222"/>
      <c r="S73" s="76"/>
      <c r="T73" s="158"/>
      <c r="U73" s="158"/>
      <c r="V73" s="158"/>
      <c r="W73" s="158"/>
      <c r="X73" s="158"/>
      <c r="Y73" s="158"/>
      <c r="Z73" s="158"/>
      <c r="AC73" s="154"/>
      <c r="AD73" s="154"/>
      <c r="AE73" s="154"/>
      <c r="AF73" s="154"/>
      <c r="AG73" s="154"/>
      <c r="AH73" s="154"/>
      <c r="AI73" s="154"/>
    </row>
    <row r="74" spans="1:35">
      <c r="J74" s="136"/>
      <c r="K74" s="222"/>
      <c r="L74" s="222"/>
      <c r="M74" s="222"/>
      <c r="N74" s="222"/>
      <c r="O74" s="222"/>
      <c r="P74" s="222"/>
      <c r="Q74" s="222"/>
      <c r="S74" s="76"/>
      <c r="T74" s="158"/>
      <c r="U74" s="158"/>
      <c r="V74" s="158"/>
      <c r="W74" s="158"/>
      <c r="X74" s="158"/>
      <c r="Y74" s="158"/>
      <c r="Z74" s="158"/>
      <c r="AC74" s="154"/>
      <c r="AD74" s="154"/>
      <c r="AE74" s="154"/>
      <c r="AF74" s="154"/>
      <c r="AG74" s="154"/>
      <c r="AH74" s="154"/>
      <c r="AI74" s="154"/>
    </row>
    <row r="75" spans="1:35">
      <c r="A75" s="76"/>
      <c r="B75" s="76"/>
      <c r="C75" s="76"/>
      <c r="D75" s="76"/>
      <c r="E75" s="76"/>
      <c r="F75" s="76"/>
      <c r="G75" s="76"/>
      <c r="H75" s="76"/>
      <c r="I75" s="76"/>
      <c r="J75" s="136"/>
      <c r="K75" s="222"/>
      <c r="L75" s="222"/>
      <c r="M75" s="222"/>
      <c r="N75" s="222"/>
      <c r="O75" s="222"/>
      <c r="P75" s="222"/>
      <c r="Q75" s="222"/>
      <c r="R75" s="76"/>
      <c r="S75" s="76"/>
      <c r="T75" s="158"/>
      <c r="U75" s="158"/>
      <c r="V75" s="158"/>
      <c r="W75" s="158"/>
      <c r="X75" s="158"/>
      <c r="Y75" s="158"/>
      <c r="Z75" s="158"/>
      <c r="AC75" s="154"/>
      <c r="AD75" s="154"/>
      <c r="AE75" s="154"/>
      <c r="AF75" s="154"/>
      <c r="AG75" s="154"/>
      <c r="AH75" s="154"/>
      <c r="AI75" s="154"/>
    </row>
    <row r="76" spans="1:35">
      <c r="A76" s="76"/>
      <c r="B76" s="76"/>
      <c r="C76" s="76"/>
      <c r="D76" s="76"/>
      <c r="E76" s="76"/>
      <c r="F76" s="76"/>
      <c r="G76" s="76"/>
      <c r="H76" s="76"/>
      <c r="I76" s="76"/>
      <c r="J76" s="136"/>
      <c r="K76" s="222"/>
      <c r="L76" s="222"/>
      <c r="M76" s="222"/>
      <c r="N76" s="222"/>
      <c r="O76" s="222"/>
      <c r="P76" s="222"/>
      <c r="Q76" s="222"/>
      <c r="R76" s="76"/>
      <c r="S76" s="76"/>
      <c r="T76" s="158"/>
      <c r="U76" s="158"/>
      <c r="V76" s="158"/>
      <c r="W76" s="158"/>
      <c r="X76" s="158"/>
      <c r="Y76" s="158"/>
      <c r="Z76" s="158"/>
      <c r="AC76" s="154"/>
      <c r="AD76" s="154"/>
      <c r="AE76" s="154"/>
      <c r="AF76" s="154"/>
      <c r="AG76" s="154"/>
      <c r="AH76" s="154"/>
      <c r="AI76" s="154"/>
    </row>
    <row r="77" spans="1:35">
      <c r="A77" s="76"/>
      <c r="B77" s="76"/>
      <c r="C77" s="76"/>
      <c r="D77" s="76"/>
      <c r="E77" s="76"/>
      <c r="F77" s="76"/>
      <c r="G77" s="76"/>
      <c r="H77" s="76"/>
      <c r="I77" s="76"/>
      <c r="J77" s="136"/>
      <c r="K77" s="222"/>
      <c r="L77" s="222"/>
      <c r="M77" s="222"/>
      <c r="N77" s="222"/>
      <c r="O77" s="222"/>
      <c r="P77" s="222"/>
      <c r="Q77" s="222"/>
      <c r="R77" s="76"/>
      <c r="S77" s="76"/>
      <c r="T77" s="158"/>
      <c r="U77" s="158"/>
      <c r="V77" s="158"/>
      <c r="W77" s="158"/>
      <c r="X77" s="158"/>
      <c r="Y77" s="158"/>
      <c r="Z77" s="158"/>
      <c r="AC77" s="154"/>
      <c r="AD77" s="154"/>
      <c r="AE77" s="154"/>
      <c r="AF77" s="154"/>
      <c r="AG77" s="154"/>
      <c r="AH77" s="154"/>
      <c r="AI77" s="154"/>
    </row>
    <row r="78" spans="1:35">
      <c r="A78" s="76"/>
      <c r="B78" s="76"/>
      <c r="C78" s="76"/>
      <c r="D78" s="76"/>
      <c r="E78" s="76"/>
      <c r="F78" s="76"/>
      <c r="G78" s="76"/>
      <c r="H78" s="76"/>
      <c r="I78" s="76"/>
      <c r="J78" s="136"/>
      <c r="K78" s="222"/>
      <c r="L78" s="222"/>
      <c r="M78" s="222"/>
      <c r="N78" s="222"/>
      <c r="O78" s="222"/>
      <c r="P78" s="222"/>
      <c r="Q78" s="222"/>
      <c r="R78" s="76"/>
      <c r="S78" s="76"/>
      <c r="T78" s="158"/>
      <c r="U78" s="158"/>
      <c r="V78" s="158"/>
      <c r="W78" s="158"/>
      <c r="X78" s="158"/>
      <c r="Y78" s="158"/>
      <c r="Z78" s="158"/>
      <c r="AC78" s="154"/>
      <c r="AD78" s="154"/>
      <c r="AE78" s="154"/>
      <c r="AF78" s="154"/>
      <c r="AG78" s="154"/>
      <c r="AH78" s="154"/>
      <c r="AI78" s="154"/>
    </row>
    <row r="79" spans="1:35">
      <c r="A79" s="76"/>
      <c r="B79" s="76"/>
      <c r="C79" s="76"/>
      <c r="D79" s="76"/>
      <c r="E79" s="76"/>
      <c r="F79" s="76"/>
      <c r="G79" s="76"/>
      <c r="H79" s="76"/>
      <c r="I79" s="76"/>
      <c r="J79" s="136"/>
      <c r="K79" s="222"/>
      <c r="L79" s="222"/>
      <c r="M79" s="222"/>
      <c r="N79" s="222"/>
      <c r="O79" s="222"/>
      <c r="P79" s="222"/>
      <c r="Q79" s="222"/>
      <c r="R79" s="76"/>
      <c r="S79" s="76"/>
      <c r="T79" s="158"/>
      <c r="U79" s="158"/>
      <c r="V79" s="158"/>
      <c r="W79" s="158"/>
      <c r="X79" s="158"/>
      <c r="Y79" s="158"/>
      <c r="Z79" s="158"/>
      <c r="AC79" s="154"/>
      <c r="AD79" s="154"/>
      <c r="AE79" s="154"/>
      <c r="AF79" s="154"/>
      <c r="AG79" s="154"/>
      <c r="AH79" s="154"/>
      <c r="AI79" s="154"/>
    </row>
    <row r="80" spans="1:35">
      <c r="A80" s="76"/>
      <c r="B80" s="76"/>
      <c r="C80" s="76"/>
      <c r="D80" s="76"/>
      <c r="E80" s="76"/>
      <c r="F80" s="76"/>
      <c r="G80" s="76"/>
      <c r="H80" s="76"/>
      <c r="I80" s="76"/>
      <c r="J80" s="136"/>
      <c r="K80" s="222"/>
      <c r="L80" s="222"/>
      <c r="M80" s="222"/>
      <c r="N80" s="222"/>
      <c r="O80" s="222"/>
      <c r="P80" s="222"/>
      <c r="Q80" s="222"/>
      <c r="R80" s="76"/>
      <c r="S80" s="76"/>
      <c r="T80" s="158"/>
      <c r="U80" s="158"/>
      <c r="V80" s="158"/>
      <c r="W80" s="158"/>
      <c r="X80" s="158"/>
      <c r="Y80" s="158"/>
      <c r="Z80" s="158"/>
      <c r="AC80" s="154"/>
      <c r="AD80" s="154"/>
      <c r="AE80" s="154"/>
      <c r="AF80" s="154"/>
      <c r="AG80" s="154"/>
      <c r="AH80" s="154"/>
      <c r="AI80" s="154"/>
    </row>
    <row r="81" spans="1:35">
      <c r="A81" s="76"/>
      <c r="B81" s="76"/>
      <c r="C81" s="76"/>
      <c r="D81" s="76"/>
      <c r="E81" s="76"/>
      <c r="F81" s="76"/>
      <c r="G81" s="76"/>
      <c r="H81" s="76"/>
      <c r="I81" s="76"/>
      <c r="J81" s="136"/>
      <c r="K81" s="222"/>
      <c r="L81" s="222"/>
      <c r="M81" s="222"/>
      <c r="N81" s="222"/>
      <c r="O81" s="222"/>
      <c r="P81" s="222"/>
      <c r="Q81" s="222"/>
      <c r="R81" s="76"/>
      <c r="S81" s="76"/>
      <c r="T81" s="117"/>
      <c r="U81" s="117"/>
      <c r="V81" s="117"/>
      <c r="W81" s="117"/>
      <c r="X81" s="117"/>
      <c r="Y81" s="117"/>
      <c r="Z81" s="117"/>
      <c r="AC81" s="154"/>
      <c r="AD81" s="154"/>
      <c r="AE81" s="154"/>
      <c r="AF81" s="154"/>
      <c r="AG81" s="154"/>
      <c r="AH81" s="154"/>
      <c r="AI81" s="154"/>
    </row>
    <row r="82" spans="1:35">
      <c r="A82" s="76"/>
      <c r="B82" s="76"/>
      <c r="C82" s="76"/>
      <c r="D82" s="76"/>
      <c r="E82" s="76"/>
      <c r="F82" s="76"/>
      <c r="G82" s="76"/>
      <c r="H82" s="76"/>
      <c r="I82" s="76"/>
      <c r="J82" s="136"/>
      <c r="K82" s="222"/>
      <c r="L82" s="222"/>
      <c r="M82" s="222"/>
      <c r="N82" s="222"/>
      <c r="O82" s="222"/>
      <c r="P82" s="222"/>
      <c r="Q82" s="222"/>
      <c r="R82" s="76"/>
      <c r="S82" s="76"/>
      <c r="T82" s="117"/>
      <c r="U82" s="117"/>
      <c r="V82" s="117"/>
      <c r="W82" s="117"/>
      <c r="X82" s="117"/>
      <c r="Y82" s="117"/>
      <c r="Z82" s="117"/>
      <c r="AC82" s="154"/>
      <c r="AD82" s="154"/>
      <c r="AE82" s="154"/>
      <c r="AF82" s="154"/>
      <c r="AG82" s="154"/>
      <c r="AH82" s="154"/>
      <c r="AI82" s="154"/>
    </row>
    <row r="83" spans="1:35">
      <c r="A83" s="76"/>
      <c r="B83" s="76"/>
      <c r="C83" s="76"/>
      <c r="D83" s="76"/>
      <c r="E83" s="76"/>
      <c r="F83" s="76"/>
      <c r="G83" s="76"/>
      <c r="H83" s="76"/>
      <c r="I83" s="76"/>
      <c r="J83" s="136"/>
      <c r="K83" s="222"/>
      <c r="L83" s="222"/>
      <c r="M83" s="222"/>
      <c r="N83" s="222"/>
      <c r="O83" s="222"/>
      <c r="P83" s="222"/>
      <c r="Q83" s="222"/>
      <c r="R83" s="76"/>
      <c r="S83" s="76"/>
      <c r="T83" s="117"/>
      <c r="U83" s="117"/>
      <c r="V83" s="117"/>
      <c r="W83" s="117"/>
      <c r="X83" s="117"/>
      <c r="Y83" s="117"/>
      <c r="Z83" s="117"/>
      <c r="AC83" s="154"/>
      <c r="AD83" s="154"/>
      <c r="AE83" s="154"/>
      <c r="AF83" s="154"/>
      <c r="AG83" s="154"/>
      <c r="AH83" s="154"/>
      <c r="AI83" s="154"/>
    </row>
    <row r="84" spans="1:35">
      <c r="A84" s="76"/>
      <c r="B84" s="76"/>
      <c r="C84" s="76"/>
      <c r="D84" s="76"/>
      <c r="E84" s="76"/>
      <c r="F84" s="76"/>
      <c r="G84" s="76"/>
      <c r="H84" s="76"/>
      <c r="I84" s="76"/>
      <c r="J84" s="136"/>
      <c r="K84" s="222"/>
      <c r="L84" s="222"/>
      <c r="M84" s="222"/>
      <c r="N84" s="222"/>
      <c r="O84" s="222"/>
      <c r="P84" s="222"/>
      <c r="Q84" s="222"/>
      <c r="R84" s="76"/>
      <c r="S84" s="76"/>
      <c r="T84" s="117"/>
      <c r="U84" s="117"/>
      <c r="V84" s="117"/>
      <c r="W84" s="117"/>
      <c r="X84" s="117"/>
      <c r="Y84" s="117"/>
      <c r="Z84" s="117"/>
      <c r="AC84" s="154"/>
      <c r="AD84" s="154"/>
      <c r="AE84" s="154"/>
      <c r="AF84" s="154"/>
      <c r="AG84" s="154"/>
      <c r="AH84" s="154"/>
      <c r="AI84" s="154"/>
    </row>
    <row r="85" spans="1:35">
      <c r="A85" s="76"/>
      <c r="B85" s="76"/>
      <c r="C85" s="76"/>
      <c r="D85" s="76"/>
      <c r="E85" s="76"/>
      <c r="F85" s="76"/>
      <c r="G85" s="76"/>
      <c r="H85" s="76"/>
      <c r="I85" s="76"/>
      <c r="J85" s="136"/>
      <c r="K85" s="222"/>
      <c r="L85" s="222"/>
      <c r="M85" s="222"/>
      <c r="N85" s="222"/>
      <c r="O85" s="222"/>
      <c r="P85" s="222"/>
      <c r="Q85" s="222"/>
      <c r="R85" s="76"/>
      <c r="S85" s="76"/>
      <c r="T85" s="117"/>
      <c r="U85" s="117"/>
      <c r="V85" s="117"/>
      <c r="W85" s="117"/>
      <c r="X85" s="117"/>
      <c r="Y85" s="117"/>
      <c r="Z85" s="117"/>
      <c r="AC85" s="154"/>
      <c r="AD85" s="154"/>
      <c r="AE85" s="154"/>
      <c r="AF85" s="154"/>
      <c r="AG85" s="154"/>
      <c r="AH85" s="154"/>
      <c r="AI85" s="154"/>
    </row>
    <row r="86" spans="1:35">
      <c r="A86" s="76"/>
      <c r="B86" s="76"/>
      <c r="C86" s="76"/>
      <c r="D86" s="76"/>
      <c r="E86" s="76"/>
      <c r="F86" s="76"/>
      <c r="G86" s="76"/>
      <c r="H86" s="76"/>
      <c r="I86" s="76"/>
      <c r="J86" s="136"/>
      <c r="K86" s="222"/>
      <c r="L86" s="222"/>
      <c r="M86" s="222"/>
      <c r="N86" s="222"/>
      <c r="O86" s="222"/>
      <c r="P86" s="222"/>
      <c r="Q86" s="222"/>
      <c r="R86" s="76"/>
      <c r="S86" s="76"/>
      <c r="T86" s="117"/>
      <c r="U86" s="117"/>
      <c r="V86" s="117"/>
      <c r="W86" s="117"/>
      <c r="X86" s="117"/>
      <c r="Y86" s="117"/>
      <c r="Z86" s="117"/>
      <c r="AC86" s="154"/>
      <c r="AD86" s="154"/>
      <c r="AE86" s="154"/>
      <c r="AF86" s="154"/>
      <c r="AG86" s="154"/>
      <c r="AH86" s="154"/>
      <c r="AI86" s="154"/>
    </row>
    <row r="87" spans="1:35">
      <c r="A87" s="76"/>
      <c r="B87" s="76"/>
      <c r="C87" s="76"/>
      <c r="D87" s="76"/>
      <c r="E87" s="76"/>
      <c r="F87" s="76"/>
      <c r="G87" s="76"/>
      <c r="H87" s="76"/>
      <c r="I87" s="76"/>
      <c r="J87" s="136"/>
      <c r="K87" s="222"/>
      <c r="L87" s="222"/>
      <c r="M87" s="222"/>
      <c r="N87" s="222"/>
      <c r="O87" s="222"/>
      <c r="P87" s="222"/>
      <c r="Q87" s="222"/>
      <c r="R87" s="76"/>
      <c r="S87" s="76"/>
      <c r="T87" s="117"/>
      <c r="U87" s="117"/>
      <c r="V87" s="117"/>
      <c r="W87" s="117"/>
      <c r="X87" s="117"/>
      <c r="Y87" s="117"/>
      <c r="Z87" s="117"/>
    </row>
    <row r="88" spans="1:35">
      <c r="A88" s="76"/>
      <c r="B88" s="76"/>
      <c r="C88" s="76"/>
      <c r="D88" s="76"/>
      <c r="E88" s="76"/>
      <c r="F88" s="76"/>
      <c r="G88" s="76"/>
      <c r="H88" s="76"/>
      <c r="I88" s="76"/>
      <c r="J88" s="136"/>
      <c r="K88" s="222"/>
      <c r="L88" s="222"/>
      <c r="M88" s="222"/>
      <c r="N88" s="222"/>
      <c r="O88" s="222"/>
      <c r="P88" s="222"/>
      <c r="Q88" s="222"/>
      <c r="R88" s="76"/>
      <c r="S88" s="76"/>
      <c r="T88" s="117"/>
      <c r="U88" s="117"/>
      <c r="V88" s="117"/>
      <c r="W88" s="117"/>
      <c r="X88" s="117"/>
      <c r="Y88" s="117"/>
      <c r="Z88" s="117"/>
    </row>
    <row r="89" spans="1:35">
      <c r="A89" s="76"/>
      <c r="B89" s="76"/>
      <c r="C89" s="76"/>
      <c r="D89" s="76"/>
      <c r="E89" s="76"/>
      <c r="F89" s="76"/>
      <c r="G89" s="76"/>
      <c r="H89" s="76"/>
      <c r="I89" s="76"/>
      <c r="J89" s="136"/>
      <c r="K89" s="222"/>
      <c r="L89" s="222"/>
      <c r="M89" s="222"/>
      <c r="N89" s="222"/>
      <c r="O89" s="222"/>
      <c r="P89" s="222"/>
      <c r="Q89" s="222"/>
      <c r="R89" s="76"/>
      <c r="S89" s="76"/>
      <c r="T89" s="117"/>
      <c r="U89" s="117"/>
      <c r="V89" s="117"/>
      <c r="W89" s="117"/>
      <c r="X89" s="117"/>
      <c r="Y89" s="117"/>
      <c r="Z89" s="117"/>
    </row>
    <row r="90" spans="1:35">
      <c r="A90" s="76"/>
      <c r="B90" s="76"/>
      <c r="C90" s="76"/>
      <c r="D90" s="76"/>
      <c r="E90" s="76"/>
      <c r="F90" s="76"/>
      <c r="G90" s="76"/>
      <c r="H90" s="76"/>
      <c r="I90" s="76"/>
      <c r="J90" s="136"/>
      <c r="K90" s="222"/>
      <c r="L90" s="222"/>
      <c r="M90" s="222"/>
      <c r="N90" s="222"/>
      <c r="O90" s="222"/>
      <c r="P90" s="222"/>
      <c r="Q90" s="222"/>
      <c r="R90" s="76"/>
      <c r="S90" s="76"/>
      <c r="T90" s="117"/>
      <c r="U90" s="117"/>
      <c r="V90" s="117"/>
      <c r="W90" s="117"/>
      <c r="X90" s="117"/>
      <c r="Y90" s="117"/>
      <c r="Z90" s="117"/>
    </row>
    <row r="91" spans="1:35">
      <c r="A91" s="76"/>
      <c r="B91" s="76"/>
      <c r="C91" s="76"/>
      <c r="D91" s="76"/>
      <c r="E91" s="76"/>
      <c r="F91" s="76"/>
      <c r="G91" s="76"/>
      <c r="H91" s="76"/>
      <c r="I91" s="76"/>
      <c r="J91" s="136"/>
      <c r="K91" s="222"/>
      <c r="L91" s="222"/>
      <c r="M91" s="222"/>
      <c r="N91" s="222"/>
      <c r="O91" s="222"/>
      <c r="P91" s="222"/>
      <c r="Q91" s="222"/>
      <c r="R91" s="76"/>
      <c r="S91" s="76"/>
      <c r="T91" s="117"/>
      <c r="U91" s="117"/>
      <c r="V91" s="117"/>
      <c r="W91" s="117"/>
      <c r="X91" s="117"/>
      <c r="Y91" s="117"/>
      <c r="Z91" s="117"/>
    </row>
    <row r="92" spans="1:35">
      <c r="A92" s="76"/>
      <c r="B92" s="76"/>
      <c r="C92" s="76"/>
      <c r="D92" s="76"/>
      <c r="E92" s="76"/>
      <c r="F92" s="76"/>
      <c r="G92" s="76"/>
      <c r="H92" s="76"/>
      <c r="I92" s="76"/>
      <c r="J92" s="136"/>
      <c r="K92" s="222"/>
      <c r="L92" s="222"/>
      <c r="M92" s="222"/>
      <c r="N92" s="222"/>
      <c r="O92" s="222"/>
      <c r="P92" s="222"/>
      <c r="Q92" s="222"/>
      <c r="R92" s="76"/>
      <c r="S92" s="76"/>
      <c r="T92" s="117"/>
      <c r="U92" s="117"/>
      <c r="V92" s="117"/>
      <c r="W92" s="117"/>
      <c r="X92" s="117"/>
      <c r="Y92" s="117"/>
      <c r="Z92" s="117"/>
    </row>
    <row r="93" spans="1:35">
      <c r="A93" s="76"/>
      <c r="B93" s="76"/>
      <c r="C93" s="76"/>
      <c r="D93" s="76"/>
      <c r="E93" s="76"/>
      <c r="F93" s="76"/>
      <c r="G93" s="76"/>
      <c r="H93" s="76"/>
      <c r="I93" s="76"/>
      <c r="J93" s="136"/>
      <c r="K93" s="222"/>
      <c r="L93" s="222"/>
      <c r="M93" s="222"/>
      <c r="N93" s="222"/>
      <c r="O93" s="222"/>
      <c r="P93" s="222"/>
      <c r="Q93" s="222"/>
      <c r="R93" s="76"/>
      <c r="S93" s="76"/>
      <c r="T93" s="117"/>
      <c r="U93" s="117"/>
      <c r="V93" s="117"/>
      <c r="W93" s="117"/>
      <c r="X93" s="117"/>
      <c r="Y93" s="117"/>
      <c r="Z93" s="117"/>
    </row>
    <row r="94" spans="1:35">
      <c r="A94" s="76"/>
      <c r="B94" s="76"/>
      <c r="C94" s="76"/>
      <c r="D94" s="76"/>
      <c r="E94" s="76"/>
      <c r="F94" s="76"/>
      <c r="G94" s="76"/>
      <c r="H94" s="76"/>
      <c r="I94" s="76"/>
      <c r="J94" s="136"/>
      <c r="K94" s="222"/>
      <c r="L94" s="222"/>
      <c r="M94" s="222"/>
      <c r="N94" s="222"/>
      <c r="O94" s="222"/>
      <c r="P94" s="222"/>
      <c r="Q94" s="222"/>
      <c r="R94" s="76"/>
      <c r="S94" s="76"/>
      <c r="T94" s="117"/>
      <c r="U94" s="117"/>
      <c r="V94" s="117"/>
      <c r="W94" s="117"/>
      <c r="X94" s="117"/>
      <c r="Y94" s="117"/>
      <c r="Z94" s="117"/>
    </row>
    <row r="95" spans="1:35">
      <c r="A95" s="76"/>
      <c r="B95" s="76"/>
      <c r="C95" s="76"/>
      <c r="D95" s="76"/>
      <c r="E95" s="76"/>
      <c r="F95" s="76"/>
      <c r="G95" s="76"/>
      <c r="H95" s="76"/>
      <c r="I95" s="76"/>
      <c r="J95" s="136"/>
      <c r="K95" s="222"/>
      <c r="L95" s="222"/>
      <c r="M95" s="222"/>
      <c r="N95" s="222"/>
      <c r="O95" s="222"/>
      <c r="P95" s="222"/>
      <c r="Q95" s="222"/>
      <c r="R95" s="76"/>
      <c r="S95" s="76"/>
      <c r="T95" s="117"/>
      <c r="U95" s="117"/>
      <c r="V95" s="117"/>
      <c r="W95" s="117"/>
      <c r="X95" s="117"/>
      <c r="Y95" s="117"/>
      <c r="Z95" s="117"/>
    </row>
    <row r="96" spans="1:35">
      <c r="A96" s="76"/>
      <c r="B96" s="215"/>
      <c r="C96" s="215"/>
      <c r="D96" s="215"/>
      <c r="E96" s="215"/>
      <c r="F96" s="215"/>
      <c r="G96" s="215"/>
      <c r="H96" s="215"/>
      <c r="I96" s="76"/>
      <c r="J96" s="136"/>
      <c r="K96" s="222"/>
      <c r="L96" s="222"/>
      <c r="M96" s="222"/>
      <c r="N96" s="222"/>
      <c r="O96" s="222"/>
      <c r="P96" s="222"/>
      <c r="Q96" s="222"/>
      <c r="R96" s="76"/>
      <c r="S96" s="76"/>
      <c r="T96" s="117"/>
      <c r="U96" s="117"/>
      <c r="V96" s="117"/>
      <c r="W96" s="117"/>
      <c r="X96" s="117"/>
      <c r="Y96" s="117"/>
      <c r="Z96" s="117"/>
    </row>
    <row r="97" spans="1:26">
      <c r="A97" s="76"/>
      <c r="B97" s="215"/>
      <c r="C97" s="215"/>
      <c r="D97" s="215"/>
      <c r="E97" s="215"/>
      <c r="F97" s="215"/>
      <c r="G97" s="215"/>
      <c r="H97" s="215"/>
      <c r="I97" s="76"/>
      <c r="J97" s="136"/>
      <c r="K97" s="222"/>
      <c r="L97" s="222"/>
      <c r="M97" s="222"/>
      <c r="N97" s="222"/>
      <c r="O97" s="222"/>
      <c r="P97" s="222"/>
      <c r="Q97" s="222"/>
      <c r="R97" s="76"/>
      <c r="S97" s="76"/>
      <c r="T97" s="117"/>
      <c r="U97" s="117"/>
      <c r="V97" s="117"/>
      <c r="W97" s="117"/>
      <c r="X97" s="117"/>
      <c r="Y97" s="117"/>
      <c r="Z97" s="117"/>
    </row>
    <row r="98" spans="1:26">
      <c r="A98" s="76"/>
      <c r="B98" s="215"/>
      <c r="C98" s="215"/>
      <c r="D98" s="215"/>
      <c r="E98" s="215"/>
      <c r="F98" s="215"/>
      <c r="G98" s="215"/>
      <c r="H98" s="215"/>
      <c r="I98" s="76"/>
      <c r="J98" s="136"/>
      <c r="K98" s="222"/>
      <c r="L98" s="222"/>
      <c r="M98" s="222"/>
      <c r="N98" s="222"/>
      <c r="O98" s="222"/>
      <c r="P98" s="222"/>
      <c r="Q98" s="222"/>
      <c r="R98" s="76"/>
      <c r="S98" s="76"/>
      <c r="T98" s="117"/>
      <c r="U98" s="117"/>
      <c r="V98" s="117"/>
      <c r="W98" s="117"/>
      <c r="X98" s="117"/>
      <c r="Y98" s="117"/>
      <c r="Z98" s="117"/>
    </row>
    <row r="99" spans="1:26">
      <c r="A99" s="76"/>
      <c r="B99" s="215"/>
      <c r="C99" s="215"/>
      <c r="D99" s="215"/>
      <c r="E99" s="215"/>
      <c r="F99" s="215"/>
      <c r="G99" s="215"/>
      <c r="H99" s="215"/>
      <c r="I99" s="76"/>
      <c r="J99" s="136"/>
      <c r="K99" s="222"/>
      <c r="L99" s="222"/>
      <c r="M99" s="222"/>
      <c r="N99" s="222"/>
      <c r="O99" s="222"/>
      <c r="P99" s="222"/>
      <c r="Q99" s="222"/>
      <c r="R99" s="76"/>
    </row>
    <row r="100" spans="1:26">
      <c r="A100" s="76"/>
      <c r="B100" s="215"/>
      <c r="C100" s="215"/>
      <c r="D100" s="215"/>
      <c r="E100" s="215"/>
      <c r="F100" s="215"/>
      <c r="G100" s="215"/>
      <c r="H100" s="215"/>
      <c r="I100" s="76"/>
      <c r="J100" s="136"/>
      <c r="K100" s="222"/>
      <c r="L100" s="222"/>
      <c r="M100" s="222"/>
      <c r="N100" s="222"/>
      <c r="O100" s="222"/>
      <c r="P100" s="222"/>
      <c r="Q100" s="222"/>
      <c r="R100" s="76"/>
    </row>
    <row r="101" spans="1:26">
      <c r="A101" s="76"/>
      <c r="B101" s="215"/>
      <c r="C101" s="215"/>
      <c r="D101" s="215"/>
      <c r="E101" s="215"/>
      <c r="F101" s="215"/>
      <c r="G101" s="215"/>
      <c r="H101" s="215"/>
      <c r="I101" s="76"/>
      <c r="J101" s="136"/>
      <c r="K101" s="222"/>
      <c r="L101" s="222"/>
      <c r="M101" s="222"/>
      <c r="N101" s="222"/>
      <c r="O101" s="222"/>
      <c r="P101" s="222"/>
      <c r="Q101" s="222"/>
      <c r="R101" s="76"/>
    </row>
    <row r="102" spans="1:26">
      <c r="A102" s="76"/>
      <c r="B102" s="215"/>
      <c r="C102" s="215"/>
      <c r="D102" s="215"/>
      <c r="E102" s="215"/>
      <c r="F102" s="215"/>
      <c r="G102" s="215"/>
      <c r="H102" s="215"/>
      <c r="I102" s="76"/>
      <c r="J102" s="136"/>
      <c r="K102" s="222"/>
      <c r="L102" s="222"/>
      <c r="M102" s="222"/>
      <c r="N102" s="222"/>
      <c r="O102" s="222"/>
      <c r="P102" s="222"/>
      <c r="Q102" s="222"/>
      <c r="R102" s="76"/>
    </row>
    <row r="103" spans="1:26">
      <c r="A103" s="76"/>
      <c r="B103" s="215"/>
      <c r="C103" s="215"/>
      <c r="D103" s="215"/>
      <c r="E103" s="215"/>
      <c r="F103" s="215"/>
      <c r="G103" s="215"/>
      <c r="H103" s="215"/>
      <c r="I103" s="76"/>
      <c r="J103" s="136"/>
      <c r="K103" s="222"/>
      <c r="L103" s="222"/>
      <c r="M103" s="222"/>
      <c r="N103" s="222"/>
      <c r="O103" s="222"/>
      <c r="P103" s="222"/>
      <c r="Q103" s="222"/>
      <c r="R103" s="76"/>
    </row>
    <row r="104" spans="1:26">
      <c r="A104" s="76"/>
      <c r="B104" s="215"/>
      <c r="C104" s="215"/>
      <c r="D104" s="215"/>
      <c r="E104" s="215"/>
      <c r="F104" s="215"/>
      <c r="G104" s="215"/>
      <c r="H104" s="215"/>
      <c r="I104" s="76"/>
      <c r="J104" s="136"/>
      <c r="K104" s="222"/>
      <c r="L104" s="222"/>
      <c r="M104" s="222"/>
      <c r="N104" s="222"/>
      <c r="O104" s="222"/>
      <c r="P104" s="222"/>
      <c r="Q104" s="222"/>
      <c r="R104" s="76"/>
    </row>
    <row r="105" spans="1:26">
      <c r="A105" s="76"/>
      <c r="B105" s="215"/>
      <c r="C105" s="215"/>
      <c r="D105" s="215"/>
      <c r="E105" s="215"/>
      <c r="F105" s="215"/>
      <c r="G105" s="215"/>
      <c r="H105" s="215"/>
      <c r="I105" s="76"/>
      <c r="J105" s="136"/>
      <c r="K105" s="222"/>
      <c r="L105" s="222"/>
      <c r="M105" s="222"/>
      <c r="N105" s="222"/>
      <c r="O105" s="222"/>
      <c r="P105" s="222"/>
      <c r="Q105" s="222"/>
      <c r="R105" s="76"/>
    </row>
    <row r="106" spans="1:26">
      <c r="A106" s="76"/>
      <c r="B106" s="215"/>
      <c r="C106" s="215"/>
      <c r="D106" s="215"/>
      <c r="E106" s="215"/>
      <c r="F106" s="215"/>
      <c r="G106" s="215"/>
      <c r="H106" s="215"/>
      <c r="I106" s="76"/>
      <c r="J106" s="136"/>
      <c r="K106" s="222"/>
      <c r="L106" s="222"/>
      <c r="M106" s="222"/>
      <c r="N106" s="222"/>
      <c r="O106" s="222"/>
      <c r="P106" s="222"/>
      <c r="Q106" s="222"/>
      <c r="R106" s="76"/>
    </row>
    <row r="107" spans="1:26">
      <c r="A107" s="76"/>
      <c r="B107" s="215"/>
      <c r="C107" s="215"/>
      <c r="D107" s="215"/>
      <c r="E107" s="215"/>
      <c r="F107" s="215"/>
      <c r="G107" s="215"/>
      <c r="H107" s="215"/>
      <c r="I107" s="76"/>
      <c r="J107" s="136"/>
      <c r="K107" s="222"/>
      <c r="L107" s="222"/>
      <c r="M107" s="222"/>
      <c r="N107" s="222"/>
      <c r="O107" s="222"/>
      <c r="P107" s="222"/>
      <c r="Q107" s="222"/>
      <c r="R107" s="76"/>
    </row>
    <row r="108" spans="1:26">
      <c r="A108" s="76"/>
      <c r="B108" s="215"/>
      <c r="C108" s="215"/>
      <c r="D108" s="215"/>
      <c r="E108" s="215"/>
      <c r="F108" s="215"/>
      <c r="G108" s="215"/>
      <c r="H108" s="215"/>
      <c r="I108" s="76"/>
      <c r="J108" s="136"/>
      <c r="K108" s="222"/>
      <c r="L108" s="222"/>
      <c r="M108" s="222"/>
      <c r="N108" s="222"/>
      <c r="O108" s="222"/>
      <c r="P108" s="222"/>
      <c r="Q108" s="222"/>
      <c r="R108" s="76"/>
    </row>
    <row r="109" spans="1:26">
      <c r="A109" s="76"/>
      <c r="B109" s="215"/>
      <c r="C109" s="215"/>
      <c r="D109" s="215"/>
      <c r="E109" s="215"/>
      <c r="F109" s="215"/>
      <c r="G109" s="215"/>
      <c r="H109" s="215"/>
      <c r="I109" s="76"/>
      <c r="J109" s="136"/>
      <c r="K109" s="222"/>
      <c r="L109" s="222"/>
      <c r="M109" s="222"/>
      <c r="N109" s="222"/>
      <c r="O109" s="222"/>
      <c r="P109" s="222"/>
      <c r="Q109" s="222"/>
      <c r="R109" s="76"/>
    </row>
    <row r="110" spans="1:26">
      <c r="A110" s="76"/>
      <c r="B110" s="215"/>
      <c r="C110" s="215"/>
      <c r="D110" s="215"/>
      <c r="E110" s="215"/>
      <c r="F110" s="215"/>
      <c r="G110" s="215"/>
      <c r="H110" s="215"/>
      <c r="I110" s="76"/>
      <c r="J110" s="136"/>
      <c r="K110" s="222"/>
      <c r="L110" s="222"/>
      <c r="M110" s="222"/>
      <c r="N110" s="222"/>
      <c r="O110" s="222"/>
      <c r="P110" s="222"/>
      <c r="Q110" s="222"/>
      <c r="R110" s="76"/>
    </row>
    <row r="111" spans="1:26">
      <c r="A111" s="76"/>
      <c r="B111" s="215"/>
      <c r="C111" s="215"/>
      <c r="D111" s="215"/>
      <c r="E111" s="215"/>
      <c r="F111" s="215"/>
      <c r="G111" s="215"/>
      <c r="H111" s="215"/>
      <c r="I111" s="76"/>
      <c r="J111" s="136"/>
      <c r="K111" s="222"/>
      <c r="L111" s="222"/>
      <c r="M111" s="222"/>
      <c r="N111" s="222"/>
      <c r="O111" s="222"/>
      <c r="P111" s="222"/>
      <c r="Q111" s="222"/>
      <c r="R111" s="76"/>
    </row>
    <row r="112" spans="1:26">
      <c r="A112" s="76"/>
      <c r="B112" s="215"/>
      <c r="C112" s="215"/>
      <c r="D112" s="215"/>
      <c r="E112" s="215"/>
      <c r="F112" s="215"/>
      <c r="G112" s="215"/>
      <c r="H112" s="215"/>
      <c r="I112" s="76"/>
      <c r="J112" s="136"/>
      <c r="K112" s="222"/>
      <c r="L112" s="222"/>
      <c r="M112" s="222"/>
      <c r="N112" s="222"/>
      <c r="O112" s="222"/>
      <c r="P112" s="222"/>
      <c r="Q112" s="222"/>
      <c r="R112" s="76"/>
    </row>
    <row r="113" spans="1:18">
      <c r="A113" s="76"/>
      <c r="B113" s="215"/>
      <c r="C113" s="215"/>
      <c r="D113" s="215"/>
      <c r="E113" s="215"/>
      <c r="F113" s="215"/>
      <c r="G113" s="215"/>
      <c r="H113" s="215"/>
      <c r="I113" s="76"/>
      <c r="J113" s="136"/>
      <c r="K113" s="222"/>
      <c r="L113" s="222"/>
      <c r="M113" s="222"/>
      <c r="N113" s="222"/>
      <c r="O113" s="222"/>
      <c r="P113" s="222"/>
      <c r="Q113" s="222"/>
      <c r="R113" s="76"/>
    </row>
    <row r="114" spans="1:18">
      <c r="A114" s="76"/>
      <c r="B114" s="215"/>
      <c r="C114" s="215"/>
      <c r="D114" s="215"/>
      <c r="E114" s="215"/>
      <c r="F114" s="215"/>
      <c r="G114" s="215"/>
      <c r="H114" s="215"/>
      <c r="I114" s="76"/>
      <c r="J114" s="136"/>
      <c r="K114" s="222"/>
      <c r="L114" s="222"/>
      <c r="M114" s="222"/>
      <c r="N114" s="222"/>
      <c r="O114" s="222"/>
      <c r="P114" s="222"/>
      <c r="Q114" s="222"/>
      <c r="R114" s="76"/>
    </row>
    <row r="115" spans="1:18">
      <c r="A115" s="76"/>
      <c r="B115" s="215"/>
      <c r="C115" s="215"/>
      <c r="D115" s="215"/>
      <c r="E115" s="215"/>
      <c r="F115" s="215"/>
      <c r="G115" s="215"/>
      <c r="H115" s="215"/>
      <c r="I115" s="76"/>
      <c r="J115" s="136"/>
      <c r="K115" s="222"/>
      <c r="L115" s="222"/>
      <c r="M115" s="222"/>
      <c r="N115" s="222"/>
      <c r="O115" s="222"/>
      <c r="P115" s="222"/>
      <c r="Q115" s="222"/>
      <c r="R115" s="76"/>
    </row>
    <row r="116" spans="1:18">
      <c r="A116" s="76"/>
      <c r="B116" s="215"/>
      <c r="C116" s="215"/>
      <c r="D116" s="215"/>
      <c r="E116" s="215"/>
      <c r="F116" s="215"/>
      <c r="G116" s="215"/>
      <c r="H116" s="215"/>
      <c r="I116" s="76"/>
      <c r="J116" s="136"/>
      <c r="K116" s="222"/>
      <c r="L116" s="222"/>
      <c r="M116" s="222"/>
      <c r="N116" s="222"/>
      <c r="O116" s="222"/>
      <c r="P116" s="222"/>
      <c r="Q116" s="222"/>
      <c r="R116" s="76"/>
    </row>
    <row r="117" spans="1:18">
      <c r="A117" s="76"/>
      <c r="B117" s="215"/>
      <c r="C117" s="215"/>
      <c r="D117" s="215"/>
      <c r="E117" s="215"/>
      <c r="F117" s="215"/>
      <c r="G117" s="215"/>
      <c r="H117" s="215"/>
      <c r="I117" s="76"/>
      <c r="J117" s="136"/>
      <c r="K117" s="222"/>
      <c r="L117" s="222"/>
      <c r="M117" s="222"/>
      <c r="N117" s="222"/>
      <c r="O117" s="222"/>
      <c r="P117" s="222"/>
      <c r="Q117" s="222"/>
      <c r="R117" s="76"/>
    </row>
    <row r="118" spans="1:18">
      <c r="A118" s="76"/>
      <c r="B118" s="215"/>
      <c r="C118" s="215"/>
      <c r="D118" s="215"/>
      <c r="E118" s="215"/>
      <c r="F118" s="215"/>
      <c r="G118" s="215"/>
      <c r="H118" s="215"/>
      <c r="I118" s="76"/>
      <c r="J118" s="136"/>
      <c r="K118" s="222"/>
      <c r="L118" s="222"/>
      <c r="M118" s="222"/>
      <c r="N118" s="222"/>
      <c r="O118" s="222"/>
      <c r="P118" s="222"/>
      <c r="Q118" s="222"/>
      <c r="R118" s="76"/>
    </row>
    <row r="119" spans="1:18">
      <c r="A119" s="76"/>
      <c r="B119" s="215"/>
      <c r="C119" s="215"/>
      <c r="D119" s="215"/>
      <c r="E119" s="215"/>
      <c r="F119" s="215"/>
      <c r="G119" s="215"/>
      <c r="H119" s="215"/>
      <c r="I119" s="76"/>
      <c r="J119" s="136"/>
      <c r="K119" s="222"/>
      <c r="L119" s="222"/>
      <c r="M119" s="222"/>
      <c r="N119" s="222"/>
      <c r="O119" s="222"/>
      <c r="P119" s="222"/>
      <c r="Q119" s="222"/>
      <c r="R119" s="76"/>
    </row>
    <row r="120" spans="1:18">
      <c r="A120" s="76"/>
      <c r="B120" s="215"/>
      <c r="C120" s="215"/>
      <c r="D120" s="215"/>
      <c r="E120" s="215"/>
      <c r="F120" s="215"/>
      <c r="G120" s="215"/>
      <c r="H120" s="215"/>
      <c r="I120" s="76"/>
      <c r="J120" s="136"/>
      <c r="K120" s="222"/>
      <c r="L120" s="222"/>
      <c r="M120" s="222"/>
      <c r="N120" s="222"/>
      <c r="O120" s="222"/>
      <c r="P120" s="222"/>
      <c r="Q120" s="222"/>
      <c r="R120" s="76"/>
    </row>
    <row r="121" spans="1:18">
      <c r="B121" s="215"/>
      <c r="C121" s="215"/>
      <c r="D121" s="215"/>
      <c r="E121" s="215"/>
      <c r="F121" s="215"/>
      <c r="G121" s="215"/>
      <c r="H121" s="215"/>
      <c r="J121" s="136"/>
      <c r="K121" s="222"/>
      <c r="L121" s="222"/>
      <c r="M121" s="222"/>
      <c r="N121" s="222"/>
      <c r="O121" s="222"/>
      <c r="P121" s="222"/>
      <c r="Q121" s="222"/>
    </row>
    <row r="122" spans="1:18">
      <c r="B122" s="215"/>
      <c r="C122" s="215"/>
      <c r="D122" s="215"/>
      <c r="E122" s="215"/>
      <c r="F122" s="215"/>
      <c r="G122" s="215"/>
      <c r="H122" s="215"/>
      <c r="J122" s="136"/>
      <c r="K122" s="222"/>
      <c r="L122" s="222"/>
      <c r="M122" s="222"/>
      <c r="N122" s="222"/>
      <c r="O122" s="222"/>
      <c r="P122" s="222"/>
      <c r="Q122" s="222"/>
    </row>
    <row r="123" spans="1:18">
      <c r="B123" s="215"/>
      <c r="C123" s="215"/>
      <c r="D123" s="215"/>
      <c r="E123" s="215"/>
      <c r="F123" s="215"/>
      <c r="G123" s="215"/>
      <c r="H123" s="215"/>
      <c r="J123" s="136"/>
      <c r="K123" s="222"/>
      <c r="L123" s="222"/>
      <c r="M123" s="222"/>
      <c r="N123" s="222"/>
      <c r="O123" s="222"/>
      <c r="P123" s="222"/>
      <c r="Q123" s="222"/>
    </row>
    <row r="124" spans="1:18">
      <c r="B124" s="215"/>
      <c r="C124" s="215"/>
      <c r="D124" s="215"/>
      <c r="E124" s="215"/>
      <c r="F124" s="215"/>
      <c r="G124" s="215"/>
      <c r="H124" s="215"/>
      <c r="J124" s="136"/>
      <c r="K124" s="136"/>
      <c r="L124" s="136"/>
      <c r="M124" s="136"/>
      <c r="N124" s="136"/>
      <c r="O124" s="136"/>
      <c r="P124" s="136"/>
      <c r="Q124" s="136"/>
    </row>
    <row r="125" spans="1:18">
      <c r="B125" s="215"/>
      <c r="C125" s="215"/>
      <c r="D125" s="215"/>
      <c r="E125" s="215"/>
      <c r="F125" s="215"/>
      <c r="G125" s="215"/>
      <c r="H125" s="215"/>
      <c r="J125" s="136"/>
      <c r="K125" s="136"/>
      <c r="L125" s="136"/>
      <c r="M125" s="136"/>
      <c r="N125" s="136"/>
      <c r="O125" s="136"/>
      <c r="P125" s="136"/>
      <c r="Q125" s="136"/>
    </row>
    <row r="126" spans="1:18">
      <c r="B126" s="215"/>
      <c r="C126" s="215"/>
      <c r="D126" s="215"/>
      <c r="E126" s="215"/>
      <c r="F126" s="215"/>
      <c r="G126" s="215"/>
      <c r="H126" s="215"/>
      <c r="J126" s="136"/>
      <c r="K126" s="136"/>
      <c r="L126" s="136"/>
      <c r="M126" s="136"/>
      <c r="N126" s="136"/>
      <c r="O126" s="136"/>
      <c r="P126" s="136"/>
      <c r="Q126" s="136"/>
    </row>
    <row r="127" spans="1:18">
      <c r="B127" s="215"/>
      <c r="C127" s="215"/>
      <c r="D127" s="215"/>
      <c r="E127" s="215"/>
      <c r="F127" s="215"/>
      <c r="G127" s="215"/>
      <c r="H127" s="215"/>
      <c r="J127" s="136"/>
      <c r="K127" s="136"/>
      <c r="L127" s="136"/>
      <c r="M127" s="136"/>
      <c r="N127" s="136"/>
      <c r="O127" s="136"/>
      <c r="P127" s="136"/>
      <c r="Q127" s="136"/>
    </row>
    <row r="128" spans="1:18">
      <c r="B128" s="215"/>
      <c r="C128" s="215"/>
      <c r="D128" s="215"/>
      <c r="E128" s="215"/>
      <c r="F128" s="215"/>
      <c r="G128" s="215"/>
      <c r="H128" s="215"/>
      <c r="J128" s="136"/>
      <c r="K128" s="136"/>
      <c r="L128" s="136"/>
      <c r="M128" s="136"/>
      <c r="N128" s="136"/>
      <c r="O128" s="136"/>
      <c r="P128" s="136"/>
      <c r="Q128" s="136"/>
    </row>
    <row r="129" spans="2:17">
      <c r="B129" s="215"/>
      <c r="C129" s="215"/>
      <c r="D129" s="215"/>
      <c r="E129" s="215"/>
      <c r="F129" s="215"/>
      <c r="G129" s="215"/>
      <c r="H129" s="215"/>
      <c r="J129" s="136"/>
      <c r="K129" s="136"/>
      <c r="L129" s="136"/>
      <c r="M129" s="136"/>
      <c r="N129" s="136"/>
      <c r="O129" s="136"/>
      <c r="P129" s="136"/>
      <c r="Q129" s="136"/>
    </row>
    <row r="130" spans="2:17">
      <c r="B130" s="215"/>
      <c r="C130" s="215"/>
      <c r="D130" s="215"/>
      <c r="E130" s="215"/>
      <c r="F130" s="215"/>
      <c r="G130" s="215"/>
      <c r="H130" s="215"/>
      <c r="J130" s="136"/>
      <c r="K130" s="136"/>
      <c r="L130" s="136"/>
      <c r="M130" s="136"/>
      <c r="N130" s="136"/>
      <c r="O130" s="136"/>
      <c r="P130" s="136"/>
      <c r="Q130" s="136"/>
    </row>
    <row r="131" spans="2:17">
      <c r="B131" s="215"/>
      <c r="C131" s="215"/>
      <c r="D131" s="215"/>
      <c r="E131" s="215"/>
      <c r="F131" s="215"/>
      <c r="G131" s="215"/>
      <c r="H131" s="215"/>
      <c r="J131" s="136"/>
      <c r="K131" s="136"/>
      <c r="L131" s="136"/>
      <c r="M131" s="136"/>
      <c r="N131" s="136"/>
      <c r="O131" s="136"/>
      <c r="P131" s="136"/>
      <c r="Q131" s="136"/>
    </row>
    <row r="132" spans="2:17">
      <c r="B132" s="215"/>
      <c r="C132" s="215"/>
      <c r="D132" s="215"/>
      <c r="E132" s="215"/>
      <c r="F132" s="215"/>
      <c r="G132" s="215"/>
      <c r="H132" s="215"/>
      <c r="J132" s="136"/>
      <c r="K132" s="136"/>
      <c r="L132" s="136"/>
      <c r="M132" s="136"/>
      <c r="N132" s="136"/>
      <c r="O132" s="136"/>
      <c r="P132" s="136"/>
      <c r="Q132" s="136"/>
    </row>
    <row r="133" spans="2:17">
      <c r="B133" s="215"/>
      <c r="C133" s="215"/>
      <c r="D133" s="215"/>
      <c r="E133" s="215"/>
      <c r="F133" s="215"/>
      <c r="G133" s="215"/>
      <c r="H133" s="215"/>
      <c r="J133" s="136"/>
      <c r="K133" s="136"/>
      <c r="L133" s="136"/>
      <c r="M133" s="136"/>
      <c r="N133" s="136"/>
      <c r="O133" s="136"/>
      <c r="P133" s="136"/>
      <c r="Q133" s="136"/>
    </row>
    <row r="134" spans="2:17">
      <c r="B134" s="215"/>
      <c r="C134" s="215"/>
      <c r="D134" s="215"/>
      <c r="E134" s="215"/>
      <c r="F134" s="215"/>
      <c r="G134" s="215"/>
      <c r="H134" s="215"/>
      <c r="J134" s="136"/>
      <c r="K134" s="136"/>
      <c r="L134" s="136"/>
      <c r="M134" s="136"/>
      <c r="N134" s="136"/>
      <c r="O134" s="136"/>
      <c r="P134" s="136"/>
      <c r="Q134" s="136"/>
    </row>
    <row r="135" spans="2:17">
      <c r="B135" s="215"/>
      <c r="C135" s="215"/>
      <c r="D135" s="215"/>
      <c r="E135" s="215"/>
      <c r="F135" s="215"/>
      <c r="G135" s="215"/>
      <c r="H135" s="215"/>
      <c r="J135" s="136"/>
      <c r="K135" s="136"/>
      <c r="L135" s="136"/>
      <c r="M135" s="136"/>
      <c r="N135" s="136"/>
      <c r="O135" s="136"/>
      <c r="P135" s="136"/>
      <c r="Q135" s="136"/>
    </row>
    <row r="136" spans="2:17">
      <c r="B136" s="215"/>
      <c r="C136" s="215"/>
      <c r="D136" s="215"/>
      <c r="E136" s="215"/>
      <c r="F136" s="215"/>
      <c r="G136" s="215"/>
      <c r="H136" s="215"/>
      <c r="J136" s="136"/>
      <c r="K136" s="136"/>
      <c r="L136" s="136"/>
      <c r="M136" s="136"/>
      <c r="N136" s="136"/>
      <c r="O136" s="136"/>
      <c r="P136" s="136"/>
      <c r="Q136" s="136"/>
    </row>
    <row r="137" spans="2:17">
      <c r="B137" s="215"/>
      <c r="C137" s="215"/>
      <c r="D137" s="215"/>
      <c r="E137" s="215"/>
      <c r="F137" s="215"/>
      <c r="G137" s="215"/>
      <c r="H137" s="215"/>
      <c r="J137" s="136"/>
      <c r="K137" s="136"/>
      <c r="L137" s="136"/>
      <c r="M137" s="136"/>
      <c r="N137" s="136"/>
      <c r="O137" s="136"/>
      <c r="P137" s="136"/>
      <c r="Q137" s="136"/>
    </row>
    <row r="138" spans="2:17">
      <c r="B138" s="215"/>
      <c r="C138" s="215"/>
      <c r="D138" s="215"/>
      <c r="E138" s="215"/>
      <c r="F138" s="215"/>
      <c r="G138" s="215"/>
      <c r="H138" s="215"/>
      <c r="J138" s="136"/>
      <c r="K138" s="136"/>
      <c r="L138" s="136"/>
      <c r="M138" s="136"/>
      <c r="N138" s="136"/>
      <c r="O138" s="136"/>
      <c r="P138" s="136"/>
      <c r="Q138" s="136"/>
    </row>
    <row r="139" spans="2:17">
      <c r="B139" s="215"/>
      <c r="C139" s="215"/>
      <c r="D139" s="215"/>
      <c r="E139" s="215"/>
      <c r="F139" s="215"/>
      <c r="G139" s="215"/>
      <c r="H139" s="215"/>
      <c r="J139" s="136"/>
      <c r="K139" s="136"/>
      <c r="L139" s="136"/>
      <c r="M139" s="136"/>
      <c r="N139" s="136"/>
      <c r="O139" s="136"/>
      <c r="P139" s="136"/>
      <c r="Q139" s="136"/>
    </row>
    <row r="140" spans="2:17">
      <c r="B140" s="215"/>
      <c r="C140" s="215"/>
      <c r="D140" s="215"/>
      <c r="E140" s="215"/>
      <c r="F140" s="215"/>
      <c r="G140" s="215"/>
      <c r="H140" s="215"/>
      <c r="J140" s="136"/>
      <c r="K140" s="136"/>
      <c r="L140" s="136"/>
      <c r="M140" s="136"/>
      <c r="N140" s="136"/>
      <c r="O140" s="136"/>
      <c r="P140" s="136"/>
      <c r="Q140" s="136"/>
    </row>
    <row r="141" spans="2:17">
      <c r="B141" s="215"/>
      <c r="C141" s="215"/>
      <c r="D141" s="215"/>
      <c r="E141" s="215"/>
      <c r="F141" s="215"/>
      <c r="G141" s="215"/>
      <c r="H141" s="215"/>
      <c r="J141" s="136"/>
      <c r="K141" s="136"/>
      <c r="L141" s="136"/>
      <c r="M141" s="136"/>
      <c r="N141" s="136"/>
      <c r="O141" s="136"/>
      <c r="P141" s="136"/>
      <c r="Q141" s="136"/>
    </row>
    <row r="142" spans="2:17">
      <c r="B142" s="215"/>
      <c r="C142" s="215"/>
      <c r="D142" s="215"/>
      <c r="E142" s="215"/>
      <c r="F142" s="215"/>
      <c r="G142" s="215"/>
      <c r="H142" s="215"/>
      <c r="J142" s="136"/>
      <c r="K142" s="136"/>
      <c r="L142" s="136"/>
      <c r="M142" s="136"/>
      <c r="N142" s="136"/>
      <c r="O142" s="136"/>
      <c r="P142" s="136"/>
      <c r="Q142" s="136"/>
    </row>
    <row r="143" spans="2:17">
      <c r="B143" s="215"/>
      <c r="C143" s="215"/>
      <c r="D143" s="215"/>
      <c r="E143" s="215"/>
      <c r="F143" s="215"/>
      <c r="G143" s="215"/>
      <c r="H143" s="215"/>
      <c r="J143" s="136"/>
      <c r="K143" s="136"/>
      <c r="L143" s="136"/>
      <c r="M143" s="136"/>
      <c r="N143" s="136"/>
      <c r="O143" s="136"/>
      <c r="P143" s="136"/>
      <c r="Q143" s="136"/>
    </row>
    <row r="144" spans="2:17">
      <c r="B144" s="215"/>
      <c r="C144" s="215"/>
      <c r="D144" s="215"/>
      <c r="E144" s="215"/>
      <c r="F144" s="215"/>
      <c r="G144" s="215"/>
      <c r="H144" s="215"/>
      <c r="J144" s="136"/>
      <c r="K144" s="136"/>
      <c r="L144" s="136"/>
      <c r="M144" s="136"/>
      <c r="N144" s="136"/>
      <c r="O144" s="136"/>
      <c r="P144" s="136"/>
      <c r="Q144" s="136"/>
    </row>
    <row r="145" spans="2:17">
      <c r="B145" s="215"/>
      <c r="C145" s="215"/>
      <c r="D145" s="215"/>
      <c r="E145" s="215"/>
      <c r="F145" s="215"/>
      <c r="G145" s="215"/>
      <c r="H145" s="215"/>
      <c r="J145" s="136"/>
      <c r="K145" s="136"/>
      <c r="L145" s="136"/>
      <c r="M145" s="136"/>
      <c r="N145" s="136"/>
      <c r="O145" s="136"/>
      <c r="P145" s="136"/>
      <c r="Q145" s="136"/>
    </row>
    <row r="146" spans="2:17">
      <c r="B146" s="215"/>
      <c r="C146" s="215"/>
      <c r="D146" s="215"/>
      <c r="E146" s="215"/>
      <c r="F146" s="215"/>
      <c r="G146" s="215"/>
      <c r="H146" s="215"/>
      <c r="J146" s="136"/>
      <c r="K146" s="136"/>
      <c r="L146" s="136"/>
      <c r="M146" s="136"/>
      <c r="N146" s="136"/>
      <c r="O146" s="136"/>
      <c r="P146" s="136"/>
      <c r="Q146" s="136"/>
    </row>
    <row r="147" spans="2:17">
      <c r="B147" s="215"/>
      <c r="C147" s="215"/>
      <c r="D147" s="215"/>
      <c r="E147" s="215"/>
      <c r="F147" s="215"/>
      <c r="G147" s="215"/>
      <c r="H147" s="215"/>
      <c r="J147" s="136"/>
      <c r="K147" s="136"/>
      <c r="L147" s="136"/>
      <c r="M147" s="136"/>
      <c r="N147" s="136"/>
      <c r="O147" s="136"/>
      <c r="P147" s="136"/>
      <c r="Q147" s="136"/>
    </row>
    <row r="148" spans="2:17">
      <c r="B148" s="215"/>
      <c r="C148" s="215"/>
      <c r="D148" s="215"/>
      <c r="E148" s="215"/>
      <c r="F148" s="215"/>
      <c r="G148" s="215"/>
      <c r="H148" s="215"/>
      <c r="J148" s="136"/>
      <c r="K148" s="136"/>
      <c r="L148" s="136"/>
      <c r="M148" s="136"/>
      <c r="N148" s="136"/>
      <c r="O148" s="136"/>
      <c r="P148" s="136"/>
      <c r="Q148" s="136"/>
    </row>
    <row r="149" spans="2:17">
      <c r="B149" s="215"/>
      <c r="C149" s="215"/>
      <c r="D149" s="215"/>
      <c r="E149" s="215"/>
      <c r="F149" s="215"/>
      <c r="G149" s="215"/>
      <c r="H149" s="215"/>
      <c r="J149" s="136"/>
      <c r="K149" s="136"/>
      <c r="L149" s="136"/>
      <c r="M149" s="136"/>
      <c r="N149" s="136"/>
      <c r="O149" s="136"/>
      <c r="P149" s="136"/>
      <c r="Q149" s="136"/>
    </row>
    <row r="150" spans="2:17">
      <c r="B150" s="215"/>
      <c r="C150" s="215"/>
      <c r="D150" s="215"/>
      <c r="E150" s="215"/>
      <c r="F150" s="215"/>
      <c r="G150" s="215"/>
      <c r="H150" s="215"/>
      <c r="J150" s="136"/>
      <c r="K150" s="136"/>
      <c r="L150" s="136"/>
      <c r="M150" s="136"/>
      <c r="N150" s="136"/>
      <c r="O150" s="136"/>
      <c r="P150" s="136"/>
      <c r="Q150" s="136"/>
    </row>
    <row r="151" spans="2:17">
      <c r="B151" s="215"/>
      <c r="C151" s="215"/>
      <c r="D151" s="215"/>
      <c r="E151" s="215"/>
      <c r="F151" s="215"/>
      <c r="G151" s="215"/>
      <c r="H151" s="215"/>
      <c r="J151" s="136"/>
      <c r="K151" s="136"/>
      <c r="L151" s="136"/>
      <c r="M151" s="136"/>
      <c r="N151" s="136"/>
      <c r="O151" s="136"/>
      <c r="P151" s="136"/>
      <c r="Q151" s="136"/>
    </row>
    <row r="152" spans="2:17">
      <c r="B152" s="215"/>
      <c r="C152" s="215"/>
      <c r="D152" s="215"/>
      <c r="E152" s="215"/>
      <c r="F152" s="215"/>
      <c r="G152" s="215"/>
      <c r="H152" s="215"/>
      <c r="J152" s="136"/>
      <c r="K152" s="136"/>
      <c r="L152" s="136"/>
      <c r="M152" s="136"/>
      <c r="N152" s="136"/>
      <c r="O152" s="136"/>
      <c r="P152" s="136"/>
      <c r="Q152" s="136"/>
    </row>
    <row r="153" spans="2:17">
      <c r="B153" s="215"/>
      <c r="C153" s="215"/>
      <c r="D153" s="215"/>
      <c r="E153" s="215"/>
      <c r="F153" s="215"/>
      <c r="G153" s="215"/>
      <c r="H153" s="215"/>
      <c r="J153" s="136"/>
      <c r="K153" s="136"/>
      <c r="L153" s="136"/>
      <c r="M153" s="136"/>
      <c r="N153" s="136"/>
      <c r="O153" s="136"/>
      <c r="P153" s="136"/>
      <c r="Q153" s="136"/>
    </row>
    <row r="154" spans="2:17">
      <c r="B154" s="215"/>
      <c r="C154" s="215"/>
      <c r="D154" s="215"/>
      <c r="E154" s="215"/>
      <c r="F154" s="215"/>
      <c r="G154" s="215"/>
      <c r="H154" s="215"/>
      <c r="J154" s="136"/>
      <c r="K154" s="136"/>
      <c r="L154" s="136"/>
      <c r="M154" s="136"/>
      <c r="N154" s="136"/>
      <c r="O154" s="136"/>
      <c r="P154" s="136"/>
      <c r="Q154" s="136"/>
    </row>
    <row r="155" spans="2:17">
      <c r="B155" s="215"/>
      <c r="C155" s="215"/>
      <c r="D155" s="215"/>
      <c r="E155" s="215"/>
      <c r="F155" s="215"/>
      <c r="G155" s="215"/>
      <c r="H155" s="215"/>
      <c r="J155" s="136"/>
      <c r="K155" s="136"/>
      <c r="L155" s="136"/>
      <c r="M155" s="136"/>
      <c r="N155" s="136"/>
      <c r="O155" s="136"/>
      <c r="P155" s="136"/>
      <c r="Q155" s="136"/>
    </row>
    <row r="156" spans="2:17">
      <c r="B156" s="215"/>
      <c r="C156" s="215"/>
      <c r="D156" s="215"/>
      <c r="E156" s="215"/>
      <c r="F156" s="215"/>
      <c r="G156" s="215"/>
      <c r="H156" s="215"/>
      <c r="J156" s="136"/>
      <c r="K156" s="136"/>
      <c r="L156" s="136"/>
      <c r="M156" s="136"/>
      <c r="N156" s="136"/>
      <c r="O156" s="136"/>
      <c r="P156" s="136"/>
      <c r="Q156" s="136"/>
    </row>
    <row r="157" spans="2:17">
      <c r="B157" s="215"/>
      <c r="C157" s="215"/>
      <c r="D157" s="215"/>
      <c r="E157" s="215"/>
      <c r="F157" s="215"/>
      <c r="G157" s="215"/>
      <c r="H157" s="215"/>
      <c r="J157" s="136"/>
      <c r="K157" s="136"/>
      <c r="L157" s="136"/>
      <c r="M157" s="136"/>
      <c r="N157" s="136"/>
      <c r="O157" s="136"/>
      <c r="P157" s="136"/>
      <c r="Q157" s="136"/>
    </row>
    <row r="158" spans="2:17">
      <c r="B158" s="215"/>
      <c r="C158" s="215"/>
      <c r="D158" s="215"/>
      <c r="E158" s="215"/>
      <c r="F158" s="215"/>
      <c r="G158" s="215"/>
      <c r="H158" s="215"/>
      <c r="J158" s="136"/>
      <c r="K158" s="136"/>
      <c r="L158" s="136"/>
      <c r="M158" s="136"/>
      <c r="N158" s="136"/>
      <c r="O158" s="136"/>
      <c r="P158" s="136"/>
      <c r="Q158" s="136"/>
    </row>
    <row r="159" spans="2:17">
      <c r="B159" s="215"/>
      <c r="C159" s="215"/>
      <c r="D159" s="215"/>
      <c r="E159" s="215"/>
      <c r="F159" s="215"/>
      <c r="G159" s="215"/>
      <c r="H159" s="215"/>
      <c r="J159" s="136"/>
      <c r="K159" s="136"/>
      <c r="L159" s="136"/>
      <c r="M159" s="136"/>
      <c r="N159" s="136"/>
      <c r="O159" s="136"/>
      <c r="P159" s="136"/>
      <c r="Q159" s="136"/>
    </row>
    <row r="160" spans="2:17">
      <c r="B160" s="215"/>
      <c r="C160" s="215"/>
      <c r="D160" s="215"/>
      <c r="E160" s="215"/>
      <c r="F160" s="215"/>
      <c r="G160" s="215"/>
      <c r="H160" s="215"/>
      <c r="J160" s="136"/>
      <c r="K160" s="136"/>
      <c r="L160" s="136"/>
      <c r="M160" s="136"/>
      <c r="N160" s="136"/>
      <c r="O160" s="136"/>
      <c r="P160" s="136"/>
      <c r="Q160" s="136"/>
    </row>
    <row r="161" spans="2:17">
      <c r="B161" s="215"/>
      <c r="C161" s="215"/>
      <c r="D161" s="215"/>
      <c r="E161" s="215"/>
      <c r="F161" s="215"/>
      <c r="G161" s="215"/>
      <c r="H161" s="215"/>
      <c r="J161" s="136"/>
      <c r="K161" s="136"/>
      <c r="L161" s="136"/>
      <c r="M161" s="136"/>
      <c r="N161" s="136"/>
      <c r="O161" s="136"/>
      <c r="P161" s="136"/>
      <c r="Q161" s="136"/>
    </row>
    <row r="162" spans="2:17">
      <c r="B162" s="215"/>
      <c r="C162" s="215"/>
      <c r="D162" s="215"/>
      <c r="E162" s="215"/>
      <c r="F162" s="215"/>
      <c r="G162" s="215"/>
      <c r="H162" s="215"/>
      <c r="J162" s="136"/>
      <c r="K162" s="136"/>
      <c r="L162" s="136"/>
      <c r="M162" s="136"/>
      <c r="N162" s="136"/>
      <c r="O162" s="136"/>
      <c r="P162" s="136"/>
      <c r="Q162" s="136"/>
    </row>
    <row r="163" spans="2:17">
      <c r="B163" s="215"/>
      <c r="C163" s="215"/>
      <c r="D163" s="215"/>
      <c r="E163" s="215"/>
      <c r="F163" s="215"/>
      <c r="G163" s="215"/>
      <c r="H163" s="215"/>
      <c r="J163" s="136"/>
      <c r="K163" s="136"/>
      <c r="L163" s="136"/>
      <c r="M163" s="136"/>
      <c r="N163" s="136"/>
      <c r="O163" s="136"/>
      <c r="P163" s="136"/>
      <c r="Q163" s="136"/>
    </row>
    <row r="164" spans="2:17">
      <c r="B164" s="215"/>
      <c r="C164" s="215"/>
      <c r="D164" s="215"/>
      <c r="E164" s="215"/>
      <c r="F164" s="215"/>
      <c r="G164" s="215"/>
      <c r="H164" s="215"/>
      <c r="J164" s="136"/>
      <c r="K164" s="136"/>
      <c r="L164" s="136"/>
      <c r="M164" s="136"/>
      <c r="N164" s="136"/>
      <c r="O164" s="136"/>
      <c r="P164" s="136"/>
      <c r="Q164" s="136"/>
    </row>
    <row r="165" spans="2:17">
      <c r="B165" s="215"/>
      <c r="C165" s="215"/>
      <c r="D165" s="215"/>
      <c r="E165" s="215"/>
      <c r="F165" s="215"/>
      <c r="G165" s="215"/>
      <c r="H165" s="215"/>
      <c r="J165" s="136"/>
      <c r="K165" s="136"/>
      <c r="L165" s="136"/>
      <c r="M165" s="136"/>
      <c r="N165" s="136"/>
      <c r="O165" s="136"/>
      <c r="P165" s="136"/>
      <c r="Q165" s="136"/>
    </row>
    <row r="166" spans="2:17">
      <c r="B166" s="215"/>
      <c r="C166" s="215"/>
      <c r="D166" s="215"/>
      <c r="E166" s="215"/>
      <c r="F166" s="215"/>
      <c r="G166" s="215"/>
      <c r="H166" s="215"/>
      <c r="J166" s="136"/>
      <c r="K166" s="136"/>
      <c r="L166" s="136"/>
      <c r="M166" s="136"/>
      <c r="N166" s="136"/>
      <c r="O166" s="136"/>
      <c r="P166" s="136"/>
      <c r="Q166" s="136"/>
    </row>
    <row r="167" spans="2:17">
      <c r="B167" s="215"/>
      <c r="C167" s="215"/>
      <c r="D167" s="215"/>
      <c r="E167" s="215"/>
      <c r="F167" s="215"/>
      <c r="G167" s="215"/>
      <c r="H167" s="215"/>
      <c r="J167" s="136"/>
      <c r="K167" s="136"/>
      <c r="L167" s="136"/>
      <c r="M167" s="136"/>
      <c r="N167" s="136"/>
      <c r="O167" s="136"/>
      <c r="P167" s="136"/>
      <c r="Q167" s="136"/>
    </row>
    <row r="168" spans="2:17">
      <c r="B168" s="215"/>
      <c r="C168" s="215"/>
      <c r="D168" s="215"/>
      <c r="E168" s="215"/>
      <c r="F168" s="215"/>
      <c r="G168" s="215"/>
      <c r="H168" s="215"/>
      <c r="J168" s="136"/>
      <c r="K168" s="136"/>
      <c r="L168" s="136"/>
      <c r="M168" s="136"/>
      <c r="N168" s="136"/>
      <c r="O168" s="136"/>
      <c r="P168" s="136"/>
      <c r="Q168" s="136"/>
    </row>
    <row r="169" spans="2:17">
      <c r="B169" s="215"/>
      <c r="C169" s="215"/>
      <c r="D169" s="215"/>
      <c r="E169" s="215"/>
      <c r="F169" s="215"/>
      <c r="G169" s="215"/>
      <c r="H169" s="215"/>
      <c r="J169" s="136"/>
      <c r="K169" s="136"/>
      <c r="L169" s="136"/>
      <c r="M169" s="136"/>
      <c r="N169" s="136"/>
      <c r="O169" s="136"/>
      <c r="P169" s="136"/>
      <c r="Q169" s="136"/>
    </row>
    <row r="170" spans="2:17">
      <c r="B170" s="215"/>
      <c r="C170" s="215"/>
      <c r="D170" s="215"/>
      <c r="E170" s="215"/>
      <c r="F170" s="215"/>
      <c r="G170" s="215"/>
      <c r="H170" s="215"/>
      <c r="J170" s="136"/>
      <c r="K170" s="136"/>
      <c r="L170" s="136"/>
      <c r="M170" s="136"/>
      <c r="N170" s="136"/>
      <c r="O170" s="136"/>
      <c r="P170" s="136"/>
      <c r="Q170" s="136"/>
    </row>
    <row r="171" spans="2:17">
      <c r="B171" s="215"/>
      <c r="C171" s="215"/>
      <c r="D171" s="215"/>
      <c r="E171" s="215"/>
      <c r="F171" s="215"/>
      <c r="G171" s="215"/>
      <c r="H171" s="215"/>
      <c r="J171" s="136"/>
      <c r="K171" s="136"/>
      <c r="L171" s="136"/>
      <c r="M171" s="136"/>
      <c r="N171" s="136"/>
      <c r="O171" s="136"/>
      <c r="P171" s="136"/>
      <c r="Q171" s="136"/>
    </row>
    <row r="172" spans="2:17">
      <c r="B172" s="215"/>
      <c r="C172" s="215"/>
      <c r="D172" s="215"/>
      <c r="E172" s="215"/>
      <c r="F172" s="215"/>
      <c r="G172" s="215"/>
      <c r="H172" s="215"/>
      <c r="J172" s="136"/>
      <c r="K172" s="136"/>
      <c r="L172" s="136"/>
      <c r="M172" s="136"/>
      <c r="N172" s="136"/>
      <c r="O172" s="136"/>
      <c r="P172" s="136"/>
      <c r="Q172" s="136"/>
    </row>
    <row r="173" spans="2:17">
      <c r="B173" s="215"/>
      <c r="C173" s="215"/>
      <c r="D173" s="215"/>
      <c r="E173" s="215"/>
      <c r="F173" s="215"/>
      <c r="G173" s="215"/>
      <c r="H173" s="215"/>
      <c r="J173" s="136"/>
      <c r="K173" s="136"/>
      <c r="L173" s="136"/>
      <c r="M173" s="136"/>
      <c r="N173" s="136"/>
      <c r="O173" s="136"/>
      <c r="P173" s="136"/>
      <c r="Q173" s="136"/>
    </row>
    <row r="174" spans="2:17">
      <c r="B174" s="215"/>
      <c r="C174" s="215"/>
      <c r="D174" s="215"/>
      <c r="E174" s="215"/>
      <c r="F174" s="215"/>
      <c r="G174" s="215"/>
      <c r="H174" s="215"/>
      <c r="J174" s="136"/>
      <c r="K174" s="136"/>
      <c r="L174" s="136"/>
      <c r="M174" s="136"/>
      <c r="N174" s="136"/>
      <c r="O174" s="136"/>
      <c r="P174" s="136"/>
      <c r="Q174" s="136"/>
    </row>
    <row r="175" spans="2:17">
      <c r="B175" s="215"/>
      <c r="C175" s="215"/>
      <c r="D175" s="215"/>
      <c r="E175" s="215"/>
      <c r="F175" s="215"/>
      <c r="G175" s="215"/>
      <c r="H175" s="215"/>
      <c r="J175" s="136"/>
      <c r="K175" s="136"/>
      <c r="L175" s="136"/>
      <c r="M175" s="136"/>
      <c r="N175" s="136"/>
      <c r="O175" s="136"/>
      <c r="P175" s="136"/>
      <c r="Q175" s="136"/>
    </row>
    <row r="176" spans="2:17">
      <c r="B176" s="215"/>
      <c r="C176" s="215"/>
      <c r="D176" s="215"/>
      <c r="E176" s="215"/>
      <c r="F176" s="215"/>
      <c r="G176" s="215"/>
      <c r="H176" s="215"/>
      <c r="J176" s="136"/>
      <c r="K176" s="136"/>
      <c r="L176" s="136"/>
      <c r="M176" s="136"/>
      <c r="N176" s="136"/>
      <c r="O176" s="136"/>
      <c r="P176" s="136"/>
      <c r="Q176" s="136"/>
    </row>
    <row r="177" spans="2:17">
      <c r="B177" s="215"/>
      <c r="C177" s="215"/>
      <c r="D177" s="215"/>
      <c r="E177" s="215"/>
      <c r="F177" s="215"/>
      <c r="G177" s="215"/>
      <c r="H177" s="215"/>
      <c r="J177" s="136"/>
      <c r="K177" s="136"/>
      <c r="L177" s="136"/>
      <c r="M177" s="136"/>
      <c r="N177" s="136"/>
      <c r="O177" s="136"/>
      <c r="P177" s="136"/>
      <c r="Q177" s="136"/>
    </row>
    <row r="178" spans="2:17">
      <c r="B178" s="215"/>
      <c r="C178" s="215"/>
      <c r="D178" s="215"/>
      <c r="E178" s="215"/>
      <c r="F178" s="215"/>
      <c r="G178" s="215"/>
      <c r="H178" s="215"/>
      <c r="J178" s="136"/>
      <c r="K178" s="136"/>
      <c r="L178" s="136"/>
      <c r="M178" s="136"/>
      <c r="N178" s="136"/>
      <c r="O178" s="136"/>
      <c r="P178" s="136"/>
      <c r="Q178" s="136"/>
    </row>
    <row r="179" spans="2:17">
      <c r="B179" s="215"/>
      <c r="C179" s="215"/>
      <c r="D179" s="215"/>
      <c r="E179" s="215"/>
      <c r="F179" s="215"/>
      <c r="G179" s="215"/>
      <c r="H179" s="215"/>
      <c r="J179" s="136"/>
      <c r="K179" s="136"/>
      <c r="L179" s="136"/>
      <c r="M179" s="136"/>
      <c r="N179" s="136"/>
      <c r="O179" s="136"/>
      <c r="P179" s="136"/>
      <c r="Q179" s="136"/>
    </row>
    <row r="180" spans="2:17">
      <c r="B180" s="215"/>
      <c r="C180" s="215"/>
      <c r="D180" s="215"/>
      <c r="E180" s="215"/>
      <c r="F180" s="215"/>
      <c r="G180" s="215"/>
      <c r="H180" s="215"/>
      <c r="J180" s="136"/>
      <c r="K180" s="136"/>
      <c r="L180" s="136"/>
      <c r="M180" s="136"/>
      <c r="N180" s="136"/>
      <c r="O180" s="136"/>
      <c r="P180" s="136"/>
      <c r="Q180" s="136"/>
    </row>
    <row r="181" spans="2:17">
      <c r="B181" s="215"/>
      <c r="C181" s="215"/>
      <c r="D181" s="215"/>
      <c r="E181" s="215"/>
      <c r="F181" s="215"/>
      <c r="G181" s="215"/>
      <c r="H181" s="215"/>
      <c r="J181" s="136"/>
      <c r="K181" s="136"/>
      <c r="L181" s="136"/>
      <c r="M181" s="136"/>
      <c r="N181" s="136"/>
      <c r="O181" s="136"/>
      <c r="P181" s="136"/>
      <c r="Q181" s="136"/>
    </row>
    <row r="182" spans="2:17">
      <c r="B182" s="215"/>
      <c r="C182" s="215"/>
      <c r="D182" s="215"/>
      <c r="E182" s="215"/>
      <c r="F182" s="215"/>
      <c r="G182" s="215"/>
      <c r="H182" s="215"/>
      <c r="J182" s="136"/>
      <c r="K182" s="136"/>
      <c r="L182" s="136"/>
      <c r="M182" s="136"/>
      <c r="N182" s="136"/>
      <c r="O182" s="136"/>
      <c r="P182" s="136"/>
      <c r="Q182" s="136"/>
    </row>
    <row r="183" spans="2:17">
      <c r="B183" s="215"/>
      <c r="C183" s="215"/>
      <c r="D183" s="215"/>
      <c r="E183" s="215"/>
      <c r="F183" s="215"/>
      <c r="G183" s="215"/>
      <c r="H183" s="215"/>
      <c r="J183" s="136"/>
      <c r="K183" s="136"/>
      <c r="L183" s="136"/>
      <c r="M183" s="136"/>
      <c r="N183" s="136"/>
      <c r="O183" s="136"/>
      <c r="P183" s="136"/>
      <c r="Q183" s="136"/>
    </row>
    <row r="184" spans="2:17">
      <c r="B184" s="215"/>
      <c r="C184" s="215"/>
      <c r="D184" s="215"/>
      <c r="E184" s="215"/>
      <c r="F184" s="215"/>
      <c r="G184" s="215"/>
      <c r="H184" s="215"/>
      <c r="J184" s="136"/>
      <c r="K184" s="136"/>
      <c r="L184" s="136"/>
      <c r="M184" s="136"/>
      <c r="N184" s="136"/>
      <c r="O184" s="136"/>
      <c r="P184" s="136"/>
      <c r="Q184" s="136"/>
    </row>
    <row r="185" spans="2:17">
      <c r="B185" s="215"/>
      <c r="C185" s="215"/>
      <c r="D185" s="215"/>
      <c r="E185" s="215"/>
      <c r="F185" s="215"/>
      <c r="G185" s="215"/>
      <c r="H185" s="215"/>
      <c r="J185" s="136"/>
      <c r="K185" s="136"/>
      <c r="L185" s="136"/>
      <c r="M185" s="136"/>
      <c r="N185" s="136"/>
      <c r="O185" s="136"/>
      <c r="P185" s="136"/>
      <c r="Q185" s="136"/>
    </row>
    <row r="186" spans="2:17">
      <c r="J186" s="136"/>
      <c r="K186" s="136"/>
      <c r="L186" s="136"/>
      <c r="M186" s="136"/>
      <c r="N186" s="136"/>
      <c r="O186" s="136"/>
      <c r="P186" s="136"/>
      <c r="Q186" s="136"/>
    </row>
    <row r="187" spans="2:17">
      <c r="J187" s="136"/>
      <c r="K187" s="136"/>
      <c r="L187" s="136"/>
      <c r="M187" s="136"/>
      <c r="N187" s="136"/>
      <c r="O187" s="136"/>
      <c r="P187" s="136"/>
      <c r="Q187" s="136"/>
    </row>
    <row r="188" spans="2:17">
      <c r="J188" s="136"/>
      <c r="K188" s="136"/>
      <c r="L188" s="136"/>
      <c r="M188" s="136"/>
      <c r="N188" s="136"/>
      <c r="O188" s="136"/>
      <c r="P188" s="136"/>
      <c r="Q188" s="136"/>
    </row>
    <row r="189" spans="2:17">
      <c r="J189" s="136"/>
      <c r="K189" s="136"/>
      <c r="L189" s="136"/>
      <c r="M189" s="136"/>
      <c r="N189" s="136"/>
      <c r="O189" s="136"/>
      <c r="P189" s="136"/>
      <c r="Q189" s="136"/>
    </row>
    <row r="190" spans="2:17">
      <c r="J190" s="136"/>
      <c r="K190" s="136"/>
      <c r="L190" s="136"/>
      <c r="M190" s="136"/>
      <c r="N190" s="136"/>
      <c r="O190" s="136"/>
      <c r="P190" s="136"/>
      <c r="Q190" s="136"/>
    </row>
    <row r="191" spans="2:17">
      <c r="J191" s="136"/>
      <c r="K191" s="136"/>
      <c r="L191" s="136"/>
      <c r="M191" s="136"/>
      <c r="N191" s="136"/>
      <c r="O191" s="136"/>
      <c r="P191" s="136"/>
      <c r="Q191" s="136"/>
    </row>
    <row r="192" spans="2:17">
      <c r="J192" s="136"/>
      <c r="K192" s="136"/>
      <c r="L192" s="136"/>
      <c r="M192" s="136"/>
      <c r="N192" s="136"/>
      <c r="O192" s="136"/>
      <c r="P192" s="136"/>
      <c r="Q192" s="136"/>
    </row>
    <row r="193" spans="10:17">
      <c r="J193" s="136"/>
      <c r="K193" s="136"/>
      <c r="L193" s="136"/>
      <c r="M193" s="136"/>
      <c r="N193" s="136"/>
      <c r="O193" s="136"/>
      <c r="P193" s="136"/>
      <c r="Q193" s="136"/>
    </row>
    <row r="194" spans="10:17">
      <c r="J194" s="136"/>
      <c r="K194" s="136"/>
      <c r="L194" s="136"/>
      <c r="M194" s="136"/>
      <c r="N194" s="136"/>
      <c r="O194" s="136"/>
      <c r="P194" s="136"/>
      <c r="Q194" s="136"/>
    </row>
    <row r="195" spans="10:17">
      <c r="J195" s="136"/>
      <c r="K195" s="136"/>
      <c r="L195" s="136"/>
      <c r="M195" s="136"/>
      <c r="N195" s="136"/>
      <c r="O195" s="136"/>
      <c r="P195" s="136"/>
      <c r="Q195" s="136"/>
    </row>
    <row r="196" spans="10:17">
      <c r="J196" s="136"/>
      <c r="K196" s="136"/>
      <c r="L196" s="136"/>
      <c r="M196" s="136"/>
      <c r="N196" s="136"/>
      <c r="O196" s="136"/>
      <c r="P196" s="136"/>
      <c r="Q196" s="136"/>
    </row>
    <row r="197" spans="10:17">
      <c r="J197" s="136"/>
      <c r="K197" s="136"/>
      <c r="L197" s="136"/>
      <c r="M197" s="136"/>
      <c r="N197" s="136"/>
      <c r="O197" s="136"/>
      <c r="P197" s="136"/>
      <c r="Q197" s="136"/>
    </row>
    <row r="198" spans="10:17">
      <c r="J198" s="136"/>
      <c r="K198" s="136"/>
      <c r="L198" s="136"/>
      <c r="M198" s="136"/>
      <c r="N198" s="136"/>
      <c r="O198" s="136"/>
      <c r="P198" s="136"/>
      <c r="Q198" s="136"/>
    </row>
    <row r="199" spans="10:17">
      <c r="J199" s="136"/>
      <c r="K199" s="136"/>
      <c r="L199" s="136"/>
      <c r="M199" s="136"/>
      <c r="N199" s="136"/>
      <c r="O199" s="136"/>
      <c r="P199" s="136"/>
      <c r="Q199" s="136"/>
    </row>
    <row r="200" spans="10:17">
      <c r="J200" s="136"/>
      <c r="K200" s="136"/>
      <c r="L200" s="136"/>
      <c r="M200" s="136"/>
      <c r="N200" s="136"/>
      <c r="O200" s="136"/>
      <c r="P200" s="136"/>
      <c r="Q200" s="136"/>
    </row>
    <row r="201" spans="10:17">
      <c r="J201" s="136"/>
      <c r="K201" s="136"/>
      <c r="L201" s="136"/>
      <c r="M201" s="136"/>
      <c r="N201" s="136"/>
      <c r="O201" s="136"/>
      <c r="P201" s="136"/>
      <c r="Q201" s="136"/>
    </row>
    <row r="202" spans="10:17">
      <c r="J202" s="136"/>
      <c r="K202" s="136"/>
      <c r="L202" s="136"/>
      <c r="M202" s="136"/>
      <c r="N202" s="136"/>
      <c r="O202" s="136"/>
      <c r="P202" s="136"/>
      <c r="Q202" s="136"/>
    </row>
    <row r="203" spans="10:17">
      <c r="J203" s="136"/>
      <c r="K203" s="136"/>
      <c r="L203" s="136"/>
      <c r="M203" s="136"/>
      <c r="N203" s="136"/>
      <c r="O203" s="136"/>
      <c r="P203" s="136"/>
      <c r="Q203" s="136"/>
    </row>
    <row r="204" spans="10:17">
      <c r="J204" s="136"/>
      <c r="K204" s="136"/>
      <c r="L204" s="136"/>
      <c r="M204" s="136"/>
      <c r="N204" s="136"/>
      <c r="O204" s="136"/>
      <c r="P204" s="136"/>
      <c r="Q204" s="136"/>
    </row>
    <row r="205" spans="10:17">
      <c r="J205" s="136"/>
      <c r="K205" s="136"/>
      <c r="L205" s="136"/>
      <c r="M205" s="136"/>
      <c r="N205" s="136"/>
      <c r="O205" s="136"/>
      <c r="P205" s="136"/>
      <c r="Q205" s="136"/>
    </row>
    <row r="206" spans="10:17">
      <c r="J206" s="136"/>
      <c r="K206" s="136"/>
      <c r="L206" s="136"/>
      <c r="M206" s="136"/>
      <c r="N206" s="136"/>
      <c r="O206" s="136"/>
      <c r="P206" s="136"/>
      <c r="Q206" s="136"/>
    </row>
    <row r="207" spans="10:17">
      <c r="J207" s="136"/>
      <c r="K207" s="136"/>
      <c r="L207" s="136"/>
      <c r="M207" s="136"/>
      <c r="N207" s="136"/>
      <c r="O207" s="136"/>
      <c r="P207" s="136"/>
      <c r="Q207" s="136"/>
    </row>
    <row r="208" spans="10:17">
      <c r="J208" s="136"/>
      <c r="K208" s="136"/>
      <c r="L208" s="136"/>
      <c r="M208" s="136"/>
      <c r="N208" s="136"/>
      <c r="O208" s="136"/>
      <c r="P208" s="136"/>
      <c r="Q208" s="136"/>
    </row>
    <row r="209" spans="10:17">
      <c r="J209" s="136"/>
      <c r="K209" s="136"/>
      <c r="L209" s="136"/>
      <c r="M209" s="136"/>
      <c r="N209" s="136"/>
      <c r="O209" s="136"/>
      <c r="P209" s="136"/>
      <c r="Q209" s="136"/>
    </row>
    <row r="210" spans="10:17">
      <c r="J210" s="136"/>
      <c r="K210" s="136"/>
      <c r="L210" s="136"/>
      <c r="M210" s="136"/>
      <c r="N210" s="136"/>
      <c r="O210" s="136"/>
      <c r="P210" s="136"/>
      <c r="Q210" s="136"/>
    </row>
    <row r="211" spans="10:17">
      <c r="J211" s="136"/>
      <c r="K211" s="136"/>
      <c r="L211" s="136"/>
      <c r="M211" s="136"/>
      <c r="N211" s="136"/>
      <c r="O211" s="136"/>
      <c r="P211" s="136"/>
      <c r="Q211" s="136"/>
    </row>
    <row r="212" spans="10:17">
      <c r="J212" s="136"/>
      <c r="K212" s="136"/>
      <c r="L212" s="136"/>
      <c r="M212" s="136"/>
      <c r="N212" s="136"/>
      <c r="O212" s="136"/>
      <c r="P212" s="136"/>
      <c r="Q212" s="136"/>
    </row>
    <row r="213" spans="10:17">
      <c r="J213" s="136"/>
      <c r="K213" s="136"/>
      <c r="L213" s="136"/>
      <c r="M213" s="136"/>
      <c r="N213" s="136"/>
      <c r="O213" s="136"/>
      <c r="P213" s="136"/>
      <c r="Q213" s="136"/>
    </row>
    <row r="214" spans="10:17">
      <c r="J214" s="136"/>
      <c r="K214" s="136"/>
      <c r="L214" s="136"/>
      <c r="M214" s="136"/>
      <c r="N214" s="136"/>
      <c r="O214" s="136"/>
      <c r="P214" s="136"/>
      <c r="Q214" s="136"/>
    </row>
    <row r="215" spans="10:17">
      <c r="J215" s="136"/>
      <c r="K215" s="136"/>
      <c r="L215" s="136"/>
      <c r="M215" s="136"/>
      <c r="N215" s="136"/>
      <c r="O215" s="136"/>
      <c r="P215" s="136"/>
      <c r="Q215" s="136"/>
    </row>
    <row r="216" spans="10:17">
      <c r="J216" s="136"/>
      <c r="K216" s="136"/>
      <c r="L216" s="136"/>
      <c r="M216" s="136"/>
      <c r="N216" s="136"/>
      <c r="O216" s="136"/>
      <c r="P216" s="136"/>
      <c r="Q216" s="136"/>
    </row>
    <row r="217" spans="10:17">
      <c r="J217" s="136"/>
      <c r="K217" s="136"/>
      <c r="L217" s="136"/>
      <c r="M217" s="136"/>
      <c r="N217" s="136"/>
      <c r="O217" s="136"/>
      <c r="P217" s="136"/>
      <c r="Q217" s="136"/>
    </row>
    <row r="218" spans="10:17">
      <c r="J218" s="136"/>
      <c r="K218" s="136"/>
      <c r="L218" s="136"/>
      <c r="M218" s="136"/>
      <c r="N218" s="136"/>
      <c r="O218" s="136"/>
      <c r="P218" s="136"/>
      <c r="Q218" s="136"/>
    </row>
    <row r="219" spans="10:17">
      <c r="J219" s="136"/>
      <c r="K219" s="136"/>
      <c r="L219" s="136"/>
      <c r="M219" s="136"/>
      <c r="N219" s="136"/>
      <c r="O219" s="136"/>
      <c r="P219" s="136"/>
      <c r="Q219" s="136"/>
    </row>
    <row r="220" spans="10:17">
      <c r="J220" s="136"/>
      <c r="K220" s="136"/>
      <c r="L220" s="136"/>
      <c r="M220" s="136"/>
      <c r="N220" s="136"/>
      <c r="O220" s="136"/>
      <c r="P220" s="136"/>
      <c r="Q220" s="136"/>
    </row>
    <row r="221" spans="10:17">
      <c r="J221" s="136"/>
      <c r="K221" s="136"/>
      <c r="L221" s="136"/>
      <c r="M221" s="136"/>
      <c r="N221" s="136"/>
      <c r="O221" s="136"/>
      <c r="P221" s="136"/>
      <c r="Q221" s="136"/>
    </row>
    <row r="222" spans="10:17">
      <c r="J222" s="136"/>
      <c r="K222" s="136"/>
      <c r="L222" s="136"/>
      <c r="M222" s="136"/>
      <c r="N222" s="136"/>
      <c r="O222" s="136"/>
      <c r="P222" s="136"/>
      <c r="Q222" s="136"/>
    </row>
    <row r="223" spans="10:17">
      <c r="J223" s="136"/>
      <c r="K223" s="136"/>
      <c r="L223" s="136"/>
      <c r="M223" s="136"/>
      <c r="N223" s="136"/>
      <c r="O223" s="136"/>
      <c r="P223" s="136"/>
      <c r="Q223" s="136"/>
    </row>
    <row r="224" spans="10:17">
      <c r="J224" s="136"/>
      <c r="K224" s="136"/>
      <c r="L224" s="136"/>
      <c r="M224" s="136"/>
      <c r="N224" s="136"/>
      <c r="O224" s="136"/>
      <c r="P224" s="136"/>
      <c r="Q224" s="136"/>
    </row>
    <row r="225" spans="10:17">
      <c r="J225" s="136"/>
      <c r="K225" s="136"/>
      <c r="L225" s="136"/>
      <c r="M225" s="136"/>
      <c r="N225" s="136"/>
      <c r="O225" s="136"/>
      <c r="P225" s="136"/>
      <c r="Q225" s="136"/>
    </row>
    <row r="226" spans="10:17">
      <c r="J226" s="136"/>
      <c r="K226" s="136"/>
      <c r="L226" s="136"/>
      <c r="M226" s="136"/>
      <c r="N226" s="136"/>
      <c r="O226" s="136"/>
      <c r="P226" s="136"/>
      <c r="Q226" s="136"/>
    </row>
    <row r="227" spans="10:17">
      <c r="J227" s="136"/>
      <c r="K227" s="136"/>
      <c r="L227" s="136"/>
      <c r="M227" s="136"/>
      <c r="N227" s="136"/>
      <c r="O227" s="136"/>
      <c r="P227" s="136"/>
      <c r="Q227" s="136"/>
    </row>
    <row r="228" spans="10:17">
      <c r="J228" s="136"/>
      <c r="K228" s="136"/>
      <c r="L228" s="136"/>
      <c r="M228" s="136"/>
      <c r="N228" s="136"/>
      <c r="O228" s="136"/>
      <c r="P228" s="136"/>
      <c r="Q228" s="136"/>
    </row>
    <row r="229" spans="10:17">
      <c r="J229" s="136"/>
      <c r="K229" s="136"/>
      <c r="L229" s="136"/>
      <c r="M229" s="136"/>
      <c r="N229" s="136"/>
      <c r="O229" s="136"/>
      <c r="P229" s="136"/>
      <c r="Q229" s="136"/>
    </row>
    <row r="230" spans="10:17">
      <c r="J230" s="136"/>
      <c r="K230" s="136"/>
      <c r="L230" s="136"/>
      <c r="M230" s="136"/>
      <c r="N230" s="136"/>
      <c r="O230" s="136"/>
      <c r="P230" s="136"/>
      <c r="Q230" s="136"/>
    </row>
    <row r="231" spans="10:17">
      <c r="J231" s="136"/>
      <c r="K231" s="136"/>
      <c r="L231" s="136"/>
      <c r="M231" s="136"/>
      <c r="N231" s="136"/>
      <c r="O231" s="136"/>
      <c r="P231" s="136"/>
      <c r="Q231" s="136"/>
    </row>
    <row r="232" spans="10:17">
      <c r="J232" s="136"/>
      <c r="K232" s="136"/>
      <c r="L232" s="136"/>
      <c r="M232" s="136"/>
      <c r="N232" s="136"/>
      <c r="O232" s="136"/>
      <c r="P232" s="136"/>
      <c r="Q232" s="136"/>
    </row>
    <row r="233" spans="10:17">
      <c r="J233" s="136"/>
      <c r="K233" s="136"/>
      <c r="L233" s="136"/>
      <c r="M233" s="136"/>
      <c r="N233" s="136"/>
      <c r="O233" s="136"/>
      <c r="P233" s="136"/>
      <c r="Q233" s="136"/>
    </row>
    <row r="234" spans="10:17">
      <c r="J234" s="136"/>
      <c r="K234" s="136"/>
      <c r="L234" s="136"/>
      <c r="M234" s="136"/>
      <c r="N234" s="136"/>
      <c r="O234" s="136"/>
      <c r="P234" s="136"/>
      <c r="Q234" s="136"/>
    </row>
    <row r="235" spans="10:17">
      <c r="J235" s="136"/>
      <c r="K235" s="136"/>
      <c r="L235" s="136"/>
      <c r="M235" s="136"/>
      <c r="N235" s="136"/>
      <c r="O235" s="136"/>
      <c r="P235" s="136"/>
      <c r="Q235" s="136"/>
    </row>
    <row r="236" spans="10:17">
      <c r="J236" s="136"/>
      <c r="K236" s="136"/>
      <c r="L236" s="136"/>
      <c r="M236" s="136"/>
      <c r="N236" s="136"/>
      <c r="O236" s="136"/>
      <c r="P236" s="136"/>
      <c r="Q236" s="136"/>
    </row>
    <row r="237" spans="10:17">
      <c r="J237" s="136"/>
      <c r="K237" s="136"/>
      <c r="L237" s="136"/>
      <c r="M237" s="136"/>
      <c r="N237" s="136"/>
      <c r="O237" s="136"/>
      <c r="P237" s="136"/>
      <c r="Q237" s="136"/>
    </row>
    <row r="238" spans="10:17">
      <c r="J238" s="136"/>
      <c r="K238" s="136"/>
      <c r="L238" s="136"/>
      <c r="M238" s="136"/>
      <c r="N238" s="136"/>
      <c r="O238" s="136"/>
      <c r="P238" s="136"/>
      <c r="Q238" s="136"/>
    </row>
    <row r="239" spans="10:17">
      <c r="J239" s="136"/>
      <c r="K239" s="136"/>
      <c r="L239" s="136"/>
      <c r="M239" s="136"/>
      <c r="N239" s="136"/>
      <c r="O239" s="136"/>
      <c r="P239" s="136"/>
      <c r="Q239" s="136"/>
    </row>
    <row r="240" spans="10:17">
      <c r="J240" s="136"/>
      <c r="K240" s="136"/>
      <c r="L240" s="136"/>
      <c r="M240" s="136"/>
      <c r="N240" s="136"/>
      <c r="O240" s="136"/>
      <c r="P240" s="136"/>
      <c r="Q240" s="136"/>
    </row>
    <row r="241" spans="10:17">
      <c r="J241" s="136"/>
      <c r="K241" s="136"/>
      <c r="L241" s="136"/>
      <c r="M241" s="136"/>
      <c r="N241" s="136"/>
      <c r="O241" s="136"/>
      <c r="P241" s="136"/>
      <c r="Q241" s="136"/>
    </row>
    <row r="242" spans="10:17">
      <c r="J242" s="136"/>
      <c r="K242" s="136"/>
      <c r="L242" s="136"/>
      <c r="M242" s="136"/>
      <c r="N242" s="136"/>
      <c r="O242" s="136"/>
      <c r="P242" s="136"/>
      <c r="Q242" s="136"/>
    </row>
    <row r="243" spans="10:17">
      <c r="J243" s="136"/>
      <c r="K243" s="136"/>
      <c r="L243" s="136"/>
      <c r="M243" s="136"/>
      <c r="N243" s="136"/>
      <c r="O243" s="136"/>
      <c r="P243" s="136"/>
      <c r="Q243" s="136"/>
    </row>
    <row r="244" spans="10:17">
      <c r="J244" s="136"/>
      <c r="K244" s="136"/>
      <c r="L244" s="136"/>
      <c r="M244" s="136"/>
      <c r="N244" s="136"/>
      <c r="O244" s="136"/>
      <c r="P244" s="136"/>
      <c r="Q244" s="136"/>
    </row>
    <row r="245" spans="10:17">
      <c r="J245" s="136"/>
      <c r="K245" s="136"/>
      <c r="L245" s="136"/>
      <c r="M245" s="136"/>
      <c r="N245" s="136"/>
      <c r="O245" s="136"/>
      <c r="P245" s="136"/>
      <c r="Q245" s="136"/>
    </row>
    <row r="246" spans="10:17">
      <c r="J246" s="136"/>
      <c r="K246" s="136"/>
      <c r="L246" s="136"/>
      <c r="M246" s="136"/>
      <c r="N246" s="136"/>
      <c r="O246" s="136"/>
      <c r="P246" s="136"/>
      <c r="Q246" s="136"/>
    </row>
    <row r="247" spans="10:17">
      <c r="J247" s="136"/>
      <c r="K247" s="136"/>
      <c r="L247" s="136"/>
      <c r="M247" s="136"/>
      <c r="N247" s="136"/>
      <c r="O247" s="136"/>
      <c r="P247" s="136"/>
      <c r="Q247" s="136"/>
    </row>
    <row r="248" spans="10:17">
      <c r="J248" s="136"/>
      <c r="K248" s="136"/>
      <c r="L248" s="136"/>
      <c r="M248" s="136"/>
      <c r="N248" s="136"/>
      <c r="O248" s="136"/>
      <c r="P248" s="136"/>
      <c r="Q248" s="136"/>
    </row>
    <row r="249" spans="10:17">
      <c r="J249" s="136"/>
      <c r="K249" s="136"/>
      <c r="L249" s="136"/>
      <c r="M249" s="136"/>
      <c r="N249" s="136"/>
      <c r="O249" s="136"/>
      <c r="P249" s="136"/>
      <c r="Q249" s="136"/>
    </row>
    <row r="250" spans="10:17">
      <c r="J250" s="136"/>
      <c r="K250" s="136"/>
      <c r="L250" s="136"/>
      <c r="M250" s="136"/>
      <c r="N250" s="136"/>
      <c r="O250" s="136"/>
      <c r="P250" s="136"/>
      <c r="Q250" s="136"/>
    </row>
    <row r="251" spans="10:17">
      <c r="J251" s="136"/>
      <c r="K251" s="136"/>
      <c r="L251" s="136"/>
      <c r="M251" s="136"/>
      <c r="N251" s="136"/>
      <c r="O251" s="136"/>
      <c r="P251" s="136"/>
      <c r="Q251" s="136"/>
    </row>
    <row r="252" spans="10:17">
      <c r="J252" s="136"/>
      <c r="K252" s="136"/>
      <c r="L252" s="136"/>
      <c r="M252" s="136"/>
      <c r="N252" s="136"/>
      <c r="O252" s="136"/>
      <c r="P252" s="136"/>
      <c r="Q252" s="136"/>
    </row>
    <row r="253" spans="10:17">
      <c r="J253" s="136"/>
      <c r="K253" s="136"/>
      <c r="L253" s="136"/>
      <c r="M253" s="136"/>
      <c r="N253" s="136"/>
      <c r="O253" s="136"/>
      <c r="P253" s="136"/>
      <c r="Q253" s="136"/>
    </row>
    <row r="254" spans="10:17">
      <c r="J254" s="136"/>
      <c r="K254" s="136"/>
      <c r="L254" s="136"/>
      <c r="M254" s="136"/>
      <c r="N254" s="136"/>
      <c r="O254" s="136"/>
      <c r="P254" s="136"/>
      <c r="Q254" s="136"/>
    </row>
    <row r="255" spans="10:17">
      <c r="J255" s="136"/>
      <c r="K255" s="136"/>
      <c r="L255" s="136"/>
      <c r="M255" s="136"/>
      <c r="N255" s="136"/>
      <c r="O255" s="136"/>
      <c r="P255" s="136"/>
      <c r="Q255" s="136"/>
    </row>
    <row r="256" spans="10:17">
      <c r="J256" s="136"/>
      <c r="K256" s="136"/>
      <c r="L256" s="136"/>
      <c r="M256" s="136"/>
      <c r="N256" s="136"/>
      <c r="O256" s="136"/>
      <c r="P256" s="136"/>
      <c r="Q256" s="136"/>
    </row>
    <row r="257" spans="10:17">
      <c r="J257" s="136"/>
      <c r="K257" s="136"/>
      <c r="L257" s="136"/>
      <c r="M257" s="136"/>
      <c r="N257" s="136"/>
      <c r="O257" s="136"/>
      <c r="P257" s="136"/>
      <c r="Q257" s="136"/>
    </row>
    <row r="258" spans="10:17">
      <c r="J258" s="136"/>
      <c r="K258" s="136"/>
      <c r="L258" s="136"/>
      <c r="M258" s="136"/>
      <c r="N258" s="136"/>
      <c r="O258" s="136"/>
      <c r="P258" s="136"/>
      <c r="Q258" s="136"/>
    </row>
    <row r="259" spans="10:17">
      <c r="J259" s="136"/>
      <c r="K259" s="136"/>
      <c r="L259" s="136"/>
      <c r="M259" s="136"/>
      <c r="N259" s="136"/>
      <c r="O259" s="136"/>
      <c r="P259" s="136"/>
      <c r="Q259" s="136"/>
    </row>
    <row r="260" spans="10:17">
      <c r="J260" s="136"/>
      <c r="K260" s="136"/>
      <c r="L260" s="136"/>
      <c r="M260" s="136"/>
      <c r="N260" s="136"/>
      <c r="O260" s="136"/>
      <c r="P260" s="136"/>
      <c r="Q260" s="136"/>
    </row>
    <row r="261" spans="10:17">
      <c r="J261" s="136"/>
      <c r="K261" s="136"/>
      <c r="L261" s="136"/>
      <c r="M261" s="136"/>
      <c r="N261" s="136"/>
      <c r="O261" s="136"/>
      <c r="P261" s="136"/>
      <c r="Q261" s="136"/>
    </row>
    <row r="262" spans="10:17">
      <c r="J262" s="136"/>
      <c r="K262" s="136"/>
      <c r="L262" s="136"/>
      <c r="M262" s="136"/>
      <c r="N262" s="136"/>
      <c r="O262" s="136"/>
      <c r="P262" s="136"/>
      <c r="Q262" s="136"/>
    </row>
    <row r="263" spans="10:17">
      <c r="J263" s="136"/>
      <c r="K263" s="136"/>
      <c r="L263" s="136"/>
      <c r="M263" s="136"/>
      <c r="N263" s="136"/>
      <c r="O263" s="136"/>
      <c r="P263" s="136"/>
      <c r="Q263" s="136"/>
    </row>
    <row r="264" spans="10:17">
      <c r="J264" s="136"/>
      <c r="K264" s="136"/>
      <c r="L264" s="136"/>
      <c r="M264" s="136"/>
      <c r="N264" s="136"/>
      <c r="O264" s="136"/>
      <c r="P264" s="136"/>
      <c r="Q264" s="136"/>
    </row>
    <row r="265" spans="10:17">
      <c r="J265" s="136"/>
      <c r="K265" s="136"/>
      <c r="L265" s="136"/>
      <c r="M265" s="136"/>
      <c r="N265" s="136"/>
      <c r="O265" s="136"/>
      <c r="P265" s="136"/>
      <c r="Q265" s="136"/>
    </row>
    <row r="266" spans="10:17">
      <c r="J266" s="136"/>
      <c r="K266" s="136"/>
      <c r="L266" s="136"/>
      <c r="M266" s="136"/>
      <c r="N266" s="136"/>
      <c r="O266" s="136"/>
      <c r="P266" s="136"/>
      <c r="Q266" s="136"/>
    </row>
    <row r="267" spans="10:17">
      <c r="J267" s="136"/>
      <c r="K267" s="136"/>
      <c r="L267" s="136"/>
      <c r="M267" s="136"/>
      <c r="N267" s="136"/>
      <c r="O267" s="136"/>
      <c r="P267" s="136"/>
      <c r="Q267" s="136"/>
    </row>
    <row r="268" spans="10:17">
      <c r="J268" s="136"/>
      <c r="K268" s="136"/>
      <c r="L268" s="136"/>
      <c r="M268" s="136"/>
      <c r="N268" s="136"/>
      <c r="O268" s="136"/>
      <c r="P268" s="136"/>
      <c r="Q268" s="136"/>
    </row>
    <row r="269" spans="10:17">
      <c r="J269" s="136"/>
      <c r="K269" s="136"/>
      <c r="L269" s="136"/>
      <c r="M269" s="136"/>
      <c r="N269" s="136"/>
      <c r="O269" s="136"/>
      <c r="P269" s="136"/>
      <c r="Q269" s="136"/>
    </row>
    <row r="270" spans="10:17">
      <c r="J270" s="136"/>
      <c r="K270" s="136"/>
      <c r="L270" s="136"/>
      <c r="M270" s="136"/>
      <c r="N270" s="136"/>
      <c r="O270" s="136"/>
      <c r="P270" s="136"/>
      <c r="Q270" s="136"/>
    </row>
    <row r="271" spans="10:17">
      <c r="J271" s="136"/>
      <c r="K271" s="136"/>
      <c r="L271" s="136"/>
      <c r="M271" s="136"/>
      <c r="N271" s="136"/>
      <c r="O271" s="136"/>
      <c r="P271" s="136"/>
      <c r="Q271" s="136"/>
    </row>
    <row r="272" spans="10:17">
      <c r="J272" s="136"/>
      <c r="K272" s="136"/>
      <c r="L272" s="136"/>
      <c r="M272" s="136"/>
      <c r="N272" s="136"/>
      <c r="O272" s="136"/>
      <c r="P272" s="136"/>
      <c r="Q272" s="136"/>
    </row>
    <row r="273" spans="10:17">
      <c r="J273" s="136"/>
      <c r="K273" s="136"/>
      <c r="L273" s="136"/>
      <c r="M273" s="136"/>
      <c r="N273" s="136"/>
      <c r="O273" s="136"/>
      <c r="P273" s="136"/>
      <c r="Q273" s="136"/>
    </row>
    <row r="274" spans="10:17">
      <c r="J274" s="136"/>
      <c r="K274" s="136"/>
      <c r="L274" s="136"/>
      <c r="M274" s="136"/>
      <c r="N274" s="136"/>
      <c r="O274" s="136"/>
      <c r="P274" s="136"/>
      <c r="Q274" s="136"/>
    </row>
    <row r="275" spans="10:17">
      <c r="J275" s="136"/>
      <c r="K275" s="136"/>
      <c r="L275" s="136"/>
      <c r="M275" s="136"/>
      <c r="N275" s="136"/>
      <c r="O275" s="136"/>
      <c r="P275" s="136"/>
      <c r="Q275" s="136"/>
    </row>
    <row r="276" spans="10:17">
      <c r="J276" s="136"/>
      <c r="K276" s="136"/>
      <c r="L276" s="136"/>
      <c r="M276" s="136"/>
      <c r="N276" s="136"/>
      <c r="O276" s="136"/>
      <c r="P276" s="136"/>
      <c r="Q276" s="136"/>
    </row>
    <row r="277" spans="10:17">
      <c r="J277" s="136"/>
      <c r="K277" s="136"/>
      <c r="L277" s="136"/>
      <c r="M277" s="136"/>
      <c r="N277" s="136"/>
      <c r="O277" s="136"/>
      <c r="P277" s="136"/>
      <c r="Q277" s="136"/>
    </row>
    <row r="278" spans="10:17">
      <c r="J278" s="136"/>
      <c r="K278" s="136"/>
      <c r="L278" s="136"/>
      <c r="M278" s="136"/>
      <c r="N278" s="136"/>
      <c r="O278" s="136"/>
      <c r="P278" s="136"/>
      <c r="Q278" s="136"/>
    </row>
    <row r="279" spans="10:17">
      <c r="J279" s="136"/>
      <c r="K279" s="136"/>
      <c r="L279" s="136"/>
      <c r="M279" s="136"/>
      <c r="N279" s="136"/>
      <c r="O279" s="136"/>
      <c r="P279" s="136"/>
      <c r="Q279" s="136"/>
    </row>
    <row r="280" spans="10:17">
      <c r="J280" s="136"/>
      <c r="K280" s="136"/>
      <c r="L280" s="136"/>
      <c r="M280" s="136"/>
      <c r="N280" s="136"/>
      <c r="O280" s="136"/>
      <c r="P280" s="136"/>
      <c r="Q280" s="136"/>
    </row>
    <row r="281" spans="10:17">
      <c r="J281" s="136"/>
      <c r="K281" s="136"/>
      <c r="L281" s="136"/>
      <c r="M281" s="136"/>
      <c r="N281" s="136"/>
      <c r="O281" s="136"/>
      <c r="P281" s="136"/>
      <c r="Q281" s="136"/>
    </row>
    <row r="282" spans="10:17">
      <c r="J282" s="136"/>
      <c r="K282" s="136"/>
      <c r="L282" s="136"/>
      <c r="M282" s="136"/>
      <c r="N282" s="136"/>
      <c r="O282" s="136"/>
      <c r="P282" s="136"/>
      <c r="Q282" s="136"/>
    </row>
    <row r="283" spans="10:17">
      <c r="J283" s="136"/>
      <c r="K283" s="136"/>
      <c r="L283" s="136"/>
      <c r="M283" s="136"/>
      <c r="N283" s="136"/>
      <c r="O283" s="136"/>
      <c r="P283" s="136"/>
      <c r="Q283" s="136"/>
    </row>
    <row r="284" spans="10:17">
      <c r="J284" s="136"/>
      <c r="K284" s="136"/>
      <c r="L284" s="136"/>
      <c r="M284" s="136"/>
      <c r="N284" s="136"/>
      <c r="O284" s="136"/>
      <c r="P284" s="136"/>
      <c r="Q284" s="136"/>
    </row>
    <row r="285" spans="10:17">
      <c r="J285" s="136"/>
      <c r="K285" s="136"/>
      <c r="L285" s="136"/>
      <c r="M285" s="136"/>
      <c r="N285" s="136"/>
      <c r="O285" s="136"/>
      <c r="P285" s="136"/>
      <c r="Q285" s="136"/>
    </row>
    <row r="286" spans="10:17">
      <c r="J286" s="136"/>
      <c r="K286" s="136"/>
      <c r="L286" s="136"/>
      <c r="M286" s="136"/>
      <c r="N286" s="136"/>
      <c r="O286" s="136"/>
      <c r="P286" s="136"/>
      <c r="Q286" s="136"/>
    </row>
    <row r="287" spans="10:17">
      <c r="J287" s="136"/>
      <c r="K287" s="136"/>
      <c r="L287" s="136"/>
      <c r="M287" s="136"/>
      <c r="N287" s="136"/>
      <c r="O287" s="136"/>
      <c r="P287" s="136"/>
      <c r="Q287" s="136"/>
    </row>
    <row r="288" spans="10:17">
      <c r="J288" s="136"/>
      <c r="K288" s="136"/>
      <c r="L288" s="136"/>
      <c r="M288" s="136"/>
      <c r="N288" s="136"/>
      <c r="O288" s="136"/>
      <c r="P288" s="136"/>
      <c r="Q288" s="136"/>
    </row>
    <row r="289" spans="10:17">
      <c r="J289" s="136"/>
      <c r="K289" s="136"/>
      <c r="L289" s="136"/>
      <c r="M289" s="136"/>
      <c r="N289" s="136"/>
      <c r="O289" s="136"/>
      <c r="P289" s="136"/>
      <c r="Q289" s="136"/>
    </row>
    <row r="290" spans="10:17">
      <c r="J290" s="136"/>
      <c r="K290" s="136"/>
      <c r="L290" s="136"/>
      <c r="M290" s="136"/>
      <c r="N290" s="136"/>
      <c r="O290" s="136"/>
      <c r="P290" s="136"/>
      <c r="Q290" s="136"/>
    </row>
    <row r="291" spans="10:17">
      <c r="J291" s="136"/>
      <c r="K291" s="136"/>
      <c r="L291" s="136"/>
      <c r="M291" s="136"/>
      <c r="N291" s="136"/>
      <c r="O291" s="136"/>
      <c r="P291" s="136"/>
      <c r="Q291" s="136"/>
    </row>
    <row r="292" spans="10:17">
      <c r="J292" s="136"/>
      <c r="K292" s="136"/>
      <c r="L292" s="136"/>
      <c r="M292" s="136"/>
      <c r="N292" s="136"/>
      <c r="O292" s="136"/>
      <c r="P292" s="136"/>
      <c r="Q292" s="136"/>
    </row>
    <row r="293" spans="10:17">
      <c r="J293" s="136"/>
      <c r="K293" s="136"/>
      <c r="L293" s="136"/>
      <c r="M293" s="136"/>
      <c r="N293" s="136"/>
      <c r="O293" s="136"/>
      <c r="P293" s="136"/>
      <c r="Q293" s="136"/>
    </row>
    <row r="294" spans="10:17">
      <c r="J294" s="136"/>
      <c r="K294" s="136"/>
      <c r="L294" s="136"/>
      <c r="M294" s="136"/>
      <c r="N294" s="136"/>
      <c r="O294" s="136"/>
      <c r="P294" s="136"/>
      <c r="Q294" s="136"/>
    </row>
    <row r="295" spans="10:17">
      <c r="J295" s="136"/>
      <c r="K295" s="136"/>
      <c r="L295" s="136"/>
      <c r="M295" s="136"/>
      <c r="N295" s="136"/>
      <c r="O295" s="136"/>
      <c r="P295" s="136"/>
      <c r="Q295" s="136"/>
    </row>
    <row r="296" spans="10:17">
      <c r="J296" s="136"/>
      <c r="K296" s="136"/>
      <c r="L296" s="136"/>
      <c r="M296" s="136"/>
      <c r="N296" s="136"/>
      <c r="O296" s="136"/>
      <c r="P296" s="136"/>
      <c r="Q296" s="136"/>
    </row>
    <row r="297" spans="10:17">
      <c r="J297" s="136"/>
      <c r="K297" s="136"/>
      <c r="L297" s="136"/>
      <c r="M297" s="136"/>
      <c r="N297" s="136"/>
      <c r="O297" s="136"/>
      <c r="P297" s="136"/>
      <c r="Q297" s="136"/>
    </row>
    <row r="298" spans="10:17">
      <c r="J298" s="136"/>
      <c r="K298" s="136"/>
      <c r="L298" s="136"/>
      <c r="M298" s="136"/>
      <c r="N298" s="136"/>
      <c r="O298" s="136"/>
      <c r="P298" s="136"/>
      <c r="Q298" s="136"/>
    </row>
    <row r="299" spans="10:17">
      <c r="J299" s="136"/>
      <c r="K299" s="136"/>
      <c r="L299" s="136"/>
      <c r="M299" s="136"/>
      <c r="N299" s="136"/>
      <c r="O299" s="136"/>
      <c r="P299" s="136"/>
      <c r="Q299" s="136"/>
    </row>
    <row r="300" spans="10:17">
      <c r="J300" s="136"/>
      <c r="K300" s="136"/>
      <c r="L300" s="136"/>
      <c r="M300" s="136"/>
      <c r="N300" s="136"/>
      <c r="O300" s="136"/>
      <c r="P300" s="136"/>
      <c r="Q300" s="136"/>
    </row>
    <row r="301" spans="10:17">
      <c r="J301" s="136"/>
      <c r="K301" s="136"/>
      <c r="L301" s="136"/>
      <c r="M301" s="136"/>
      <c r="N301" s="136"/>
      <c r="O301" s="136"/>
      <c r="P301" s="136"/>
      <c r="Q301" s="136"/>
    </row>
    <row r="302" spans="10:17">
      <c r="J302" s="136"/>
      <c r="K302" s="136"/>
      <c r="L302" s="136"/>
      <c r="M302" s="136"/>
      <c r="N302" s="136"/>
      <c r="O302" s="136"/>
      <c r="P302" s="136"/>
      <c r="Q302" s="136"/>
    </row>
    <row r="303" spans="10:17">
      <c r="J303" s="136"/>
      <c r="K303" s="136"/>
      <c r="L303" s="136"/>
      <c r="M303" s="136"/>
      <c r="N303" s="136"/>
      <c r="O303" s="136"/>
      <c r="P303" s="136"/>
      <c r="Q303" s="136"/>
    </row>
    <row r="304" spans="10:17">
      <c r="J304" s="136"/>
      <c r="K304" s="136"/>
      <c r="L304" s="136"/>
      <c r="M304" s="136"/>
      <c r="N304" s="136"/>
      <c r="O304" s="136"/>
      <c r="P304" s="136"/>
      <c r="Q304" s="136"/>
    </row>
    <row r="305" spans="10:17">
      <c r="J305" s="136"/>
      <c r="K305" s="136"/>
      <c r="L305" s="136"/>
      <c r="M305" s="136"/>
      <c r="N305" s="136"/>
      <c r="O305" s="136"/>
      <c r="P305" s="136"/>
      <c r="Q305" s="136"/>
    </row>
    <row r="306" spans="10:17">
      <c r="J306" s="136"/>
      <c r="K306" s="136"/>
      <c r="L306" s="136"/>
      <c r="M306" s="136"/>
      <c r="N306" s="136"/>
      <c r="O306" s="136"/>
      <c r="P306" s="136"/>
      <c r="Q306" s="136"/>
    </row>
    <row r="307" spans="10:17">
      <c r="J307" s="136"/>
      <c r="K307" s="136"/>
      <c r="L307" s="136"/>
      <c r="M307" s="136"/>
      <c r="N307" s="136"/>
      <c r="O307" s="136"/>
      <c r="P307" s="136"/>
      <c r="Q307" s="136"/>
    </row>
    <row r="308" spans="10:17">
      <c r="J308" s="136"/>
      <c r="K308" s="136"/>
      <c r="L308" s="136"/>
      <c r="M308" s="136"/>
      <c r="N308" s="136"/>
      <c r="O308" s="136"/>
      <c r="P308" s="136"/>
      <c r="Q308" s="136"/>
    </row>
    <row r="309" spans="10:17">
      <c r="J309" s="136"/>
      <c r="K309" s="136"/>
      <c r="L309" s="136"/>
      <c r="M309" s="136"/>
      <c r="N309" s="136"/>
      <c r="O309" s="136"/>
      <c r="P309" s="136"/>
      <c r="Q309" s="136"/>
    </row>
    <row r="310" spans="10:17">
      <c r="J310" s="136"/>
      <c r="K310" s="136"/>
      <c r="L310" s="136"/>
      <c r="M310" s="136"/>
      <c r="N310" s="136"/>
      <c r="O310" s="136"/>
      <c r="P310" s="136"/>
      <c r="Q310" s="136"/>
    </row>
    <row r="311" spans="10:17">
      <c r="J311" s="136"/>
      <c r="K311" s="136"/>
      <c r="L311" s="136"/>
      <c r="M311" s="136"/>
      <c r="N311" s="136"/>
      <c r="O311" s="136"/>
      <c r="P311" s="136"/>
      <c r="Q311" s="136"/>
    </row>
    <row r="312" spans="10:17">
      <c r="J312" s="136"/>
      <c r="K312" s="136"/>
      <c r="L312" s="136"/>
      <c r="M312" s="136"/>
      <c r="N312" s="136"/>
      <c r="O312" s="136"/>
      <c r="P312" s="136"/>
      <c r="Q312" s="136"/>
    </row>
    <row r="313" spans="10:17">
      <c r="J313" s="136"/>
      <c r="K313" s="136"/>
      <c r="L313" s="136"/>
      <c r="M313" s="136"/>
      <c r="N313" s="136"/>
      <c r="O313" s="136"/>
      <c r="P313" s="136"/>
      <c r="Q313" s="136"/>
    </row>
    <row r="314" spans="10:17">
      <c r="J314" s="136"/>
      <c r="K314" s="136"/>
      <c r="L314" s="136"/>
      <c r="M314" s="136"/>
      <c r="N314" s="136"/>
      <c r="O314" s="136"/>
      <c r="P314" s="136"/>
      <c r="Q314" s="136"/>
    </row>
    <row r="315" spans="10:17">
      <c r="J315" s="136"/>
      <c r="K315" s="136"/>
      <c r="L315" s="136"/>
      <c r="M315" s="136"/>
      <c r="N315" s="136"/>
      <c r="O315" s="136"/>
      <c r="P315" s="136"/>
      <c r="Q315" s="136"/>
    </row>
    <row r="316" spans="10:17">
      <c r="J316" s="136"/>
      <c r="K316" s="136"/>
      <c r="L316" s="136"/>
      <c r="M316" s="136"/>
      <c r="N316" s="136"/>
      <c r="O316" s="136"/>
      <c r="P316" s="136"/>
      <c r="Q316" s="136"/>
    </row>
    <row r="317" spans="10:17">
      <c r="J317" s="136"/>
      <c r="K317" s="136"/>
      <c r="L317" s="136"/>
      <c r="M317" s="136"/>
      <c r="N317" s="136"/>
      <c r="O317" s="136"/>
      <c r="P317" s="136"/>
      <c r="Q317" s="136"/>
    </row>
    <row r="318" spans="10:17">
      <c r="J318" s="136"/>
      <c r="K318" s="136"/>
      <c r="L318" s="136"/>
      <c r="M318" s="136"/>
      <c r="N318" s="136"/>
      <c r="O318" s="136"/>
      <c r="P318" s="136"/>
      <c r="Q318" s="136"/>
    </row>
    <row r="319" spans="10:17">
      <c r="J319" s="136"/>
      <c r="K319" s="136"/>
      <c r="L319" s="136"/>
      <c r="M319" s="136"/>
      <c r="N319" s="136"/>
      <c r="O319" s="136"/>
      <c r="P319" s="136"/>
      <c r="Q319" s="136"/>
    </row>
    <row r="320" spans="10:17">
      <c r="J320" s="136"/>
      <c r="K320" s="136"/>
      <c r="L320" s="136"/>
      <c r="M320" s="136"/>
      <c r="N320" s="136"/>
      <c r="O320" s="136"/>
      <c r="P320" s="136"/>
      <c r="Q320" s="136"/>
    </row>
    <row r="321" spans="10:17">
      <c r="J321" s="136"/>
      <c r="K321" s="136"/>
      <c r="L321" s="136"/>
      <c r="M321" s="136"/>
      <c r="N321" s="136"/>
      <c r="O321" s="136"/>
      <c r="P321" s="136"/>
      <c r="Q321" s="136"/>
    </row>
    <row r="322" spans="10:17">
      <c r="J322" s="136"/>
      <c r="K322" s="136"/>
      <c r="L322" s="136"/>
      <c r="M322" s="136"/>
      <c r="N322" s="136"/>
      <c r="O322" s="136"/>
      <c r="P322" s="136"/>
      <c r="Q322" s="136"/>
    </row>
    <row r="323" spans="10:17">
      <c r="J323" s="136"/>
      <c r="K323" s="136"/>
      <c r="L323" s="136"/>
      <c r="M323" s="136"/>
      <c r="N323" s="136"/>
      <c r="O323" s="136"/>
      <c r="P323" s="136"/>
      <c r="Q323" s="136"/>
    </row>
    <row r="324" spans="10:17">
      <c r="J324" s="136"/>
      <c r="K324" s="136"/>
      <c r="L324" s="136"/>
      <c r="M324" s="136"/>
      <c r="N324" s="136"/>
      <c r="O324" s="136"/>
      <c r="P324" s="136"/>
      <c r="Q324" s="136"/>
    </row>
    <row r="325" spans="10:17">
      <c r="J325" s="136"/>
      <c r="K325" s="136"/>
      <c r="L325" s="136"/>
      <c r="M325" s="136"/>
      <c r="N325" s="136"/>
      <c r="O325" s="136"/>
      <c r="P325" s="136"/>
      <c r="Q325" s="136"/>
    </row>
    <row r="326" spans="10:17">
      <c r="J326" s="136"/>
      <c r="K326" s="136"/>
      <c r="L326" s="136"/>
      <c r="M326" s="136"/>
      <c r="N326" s="136"/>
      <c r="O326" s="136"/>
      <c r="P326" s="136"/>
      <c r="Q326" s="136"/>
    </row>
    <row r="327" spans="10:17">
      <c r="J327" s="136"/>
      <c r="K327" s="136"/>
      <c r="L327" s="136"/>
      <c r="M327" s="136"/>
      <c r="N327" s="136"/>
      <c r="O327" s="136"/>
      <c r="P327" s="136"/>
      <c r="Q327" s="136"/>
    </row>
    <row r="328" spans="10:17">
      <c r="J328" s="136"/>
      <c r="K328" s="136"/>
      <c r="L328" s="136"/>
      <c r="M328" s="136"/>
      <c r="N328" s="136"/>
      <c r="O328" s="136"/>
      <c r="P328" s="136"/>
      <c r="Q328" s="136"/>
    </row>
    <row r="329" spans="10:17">
      <c r="J329" s="136"/>
      <c r="K329" s="136"/>
      <c r="L329" s="136"/>
      <c r="M329" s="136"/>
      <c r="N329" s="136"/>
      <c r="O329" s="136"/>
      <c r="P329" s="136"/>
      <c r="Q329" s="136"/>
    </row>
    <row r="330" spans="10:17">
      <c r="J330" s="136"/>
      <c r="K330" s="136"/>
      <c r="L330" s="136"/>
      <c r="M330" s="136"/>
      <c r="N330" s="136"/>
      <c r="O330" s="136"/>
      <c r="P330" s="136"/>
      <c r="Q330" s="136"/>
    </row>
    <row r="331" spans="10:17">
      <c r="J331" s="136"/>
      <c r="K331" s="136"/>
      <c r="L331" s="136"/>
      <c r="M331" s="136"/>
      <c r="N331" s="136"/>
      <c r="O331" s="136"/>
      <c r="P331" s="136"/>
      <c r="Q331" s="136"/>
    </row>
    <row r="332" spans="10:17">
      <c r="J332" s="136"/>
      <c r="K332" s="136"/>
      <c r="L332" s="136"/>
      <c r="M332" s="136"/>
      <c r="N332" s="136"/>
      <c r="O332" s="136"/>
      <c r="P332" s="136"/>
      <c r="Q332" s="136"/>
    </row>
    <row r="333" spans="10:17">
      <c r="J333" s="136"/>
      <c r="K333" s="136"/>
      <c r="L333" s="136"/>
      <c r="M333" s="136"/>
      <c r="N333" s="136"/>
      <c r="O333" s="136"/>
      <c r="P333" s="136"/>
      <c r="Q333" s="136"/>
    </row>
    <row r="334" spans="10:17">
      <c r="J334" s="136"/>
      <c r="K334" s="136"/>
      <c r="L334" s="136"/>
      <c r="M334" s="136"/>
      <c r="N334" s="136"/>
      <c r="O334" s="136"/>
      <c r="P334" s="136"/>
      <c r="Q334" s="136"/>
    </row>
    <row r="335" spans="10:17">
      <c r="J335" s="136"/>
      <c r="K335" s="136"/>
      <c r="L335" s="136"/>
      <c r="M335" s="136"/>
      <c r="N335" s="136"/>
      <c r="O335" s="136"/>
      <c r="P335" s="136"/>
      <c r="Q335" s="136"/>
    </row>
    <row r="336" spans="10:17">
      <c r="J336" s="136"/>
      <c r="K336" s="136"/>
      <c r="L336" s="136"/>
      <c r="M336" s="136"/>
      <c r="N336" s="136"/>
      <c r="O336" s="136"/>
      <c r="P336" s="136"/>
      <c r="Q336" s="136"/>
    </row>
    <row r="337" spans="10:17">
      <c r="J337" s="136"/>
      <c r="K337" s="136"/>
      <c r="L337" s="136"/>
      <c r="M337" s="136"/>
      <c r="N337" s="136"/>
      <c r="O337" s="136"/>
      <c r="P337" s="136"/>
      <c r="Q337" s="136"/>
    </row>
    <row r="338" spans="10:17">
      <c r="J338" s="136"/>
      <c r="K338" s="136"/>
      <c r="L338" s="136"/>
      <c r="M338" s="136"/>
      <c r="N338" s="136"/>
      <c r="O338" s="136"/>
      <c r="P338" s="136"/>
      <c r="Q338" s="136"/>
    </row>
    <row r="339" spans="10:17">
      <c r="J339" s="136"/>
      <c r="K339" s="136"/>
      <c r="L339" s="136"/>
      <c r="M339" s="136"/>
      <c r="N339" s="136"/>
      <c r="O339" s="136"/>
      <c r="P339" s="136"/>
      <c r="Q339" s="136"/>
    </row>
    <row r="340" spans="10:17">
      <c r="J340" s="136"/>
      <c r="K340" s="136"/>
      <c r="L340" s="136"/>
      <c r="M340" s="136"/>
      <c r="N340" s="136"/>
      <c r="O340" s="136"/>
      <c r="P340" s="136"/>
      <c r="Q340" s="136"/>
    </row>
    <row r="341" spans="10:17">
      <c r="J341" s="136"/>
      <c r="K341" s="136"/>
      <c r="L341" s="136"/>
      <c r="M341" s="136"/>
      <c r="N341" s="136"/>
      <c r="O341" s="136"/>
      <c r="P341" s="136"/>
      <c r="Q341" s="136"/>
    </row>
    <row r="342" spans="10:17">
      <c r="J342" s="136"/>
      <c r="K342" s="136"/>
      <c r="L342" s="136"/>
      <c r="M342" s="136"/>
      <c r="N342" s="136"/>
      <c r="O342" s="136"/>
      <c r="P342" s="136"/>
      <c r="Q342" s="136"/>
    </row>
    <row r="343" spans="10:17">
      <c r="J343" s="136"/>
      <c r="K343" s="136"/>
      <c r="L343" s="136"/>
      <c r="M343" s="136"/>
      <c r="N343" s="136"/>
      <c r="O343" s="136"/>
      <c r="P343" s="136"/>
      <c r="Q343" s="136"/>
    </row>
    <row r="344" spans="10:17">
      <c r="J344" s="136"/>
      <c r="K344" s="136"/>
      <c r="L344" s="136"/>
      <c r="M344" s="136"/>
      <c r="N344" s="136"/>
      <c r="O344" s="136"/>
      <c r="P344" s="136"/>
      <c r="Q344" s="136"/>
    </row>
    <row r="345" spans="10:17">
      <c r="J345" s="136"/>
      <c r="K345" s="136"/>
      <c r="L345" s="136"/>
      <c r="M345" s="136"/>
      <c r="N345" s="136"/>
      <c r="O345" s="136"/>
      <c r="P345" s="136"/>
      <c r="Q345" s="136"/>
    </row>
  </sheetData>
  <sheetProtection password="8725" sheet="1" objects="1" scenarios="1"/>
  <mergeCells count="36">
    <mergeCell ref="A5:A6"/>
    <mergeCell ref="J5:J6"/>
    <mergeCell ref="S5:S6"/>
    <mergeCell ref="AB5:AB6"/>
    <mergeCell ref="T4:Z4"/>
    <mergeCell ref="T5:T6"/>
    <mergeCell ref="U5:U6"/>
    <mergeCell ref="V5:V6"/>
    <mergeCell ref="W5:W6"/>
    <mergeCell ref="X5:X6"/>
    <mergeCell ref="Y5:Y6"/>
    <mergeCell ref="Z5:Z6"/>
    <mergeCell ref="K4:Q4"/>
    <mergeCell ref="K5:K6"/>
    <mergeCell ref="L5:L6"/>
    <mergeCell ref="M5:M6"/>
    <mergeCell ref="N5:N6"/>
    <mergeCell ref="O5:O6"/>
    <mergeCell ref="P5:P6"/>
    <mergeCell ref="Q5:Q6"/>
    <mergeCell ref="AC4:AI4"/>
    <mergeCell ref="AC5:AC6"/>
    <mergeCell ref="AD5:AD6"/>
    <mergeCell ref="AE5:AE6"/>
    <mergeCell ref="AF5:AF6"/>
    <mergeCell ref="AG5:AG6"/>
    <mergeCell ref="AH5:AH6"/>
    <mergeCell ref="AI5:AI6"/>
    <mergeCell ref="B4:H4"/>
    <mergeCell ref="B5:B6"/>
    <mergeCell ref="C5:C6"/>
    <mergeCell ref="D5:D6"/>
    <mergeCell ref="E5:E6"/>
    <mergeCell ref="F5:F6"/>
    <mergeCell ref="G5:G6"/>
    <mergeCell ref="H5:H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38"/>
  <sheetViews>
    <sheetView zoomScale="80" zoomScaleNormal="80" workbookViewId="0">
      <selection activeCell="B19" sqref="B19:N19"/>
    </sheetView>
  </sheetViews>
  <sheetFormatPr defaultRowHeight="12.75"/>
  <cols>
    <col min="1" max="1" width="36.42578125" style="232" customWidth="1"/>
    <col min="2" max="16384" width="9.140625" style="232"/>
  </cols>
  <sheetData>
    <row r="1" spans="1:14" s="236" customFormat="1" ht="38.25" customHeight="1">
      <c r="A1" s="236" t="s">
        <v>229</v>
      </c>
    </row>
    <row r="2" spans="1:14" s="239" customFormat="1" ht="18">
      <c r="A2" s="447" t="s">
        <v>447</v>
      </c>
    </row>
    <row r="4" spans="1:14">
      <c r="A4" s="233" t="s">
        <v>224</v>
      </c>
    </row>
    <row r="5" spans="1:14" ht="21" customHeight="1">
      <c r="A5" s="464" t="s">
        <v>199</v>
      </c>
      <c r="B5" s="464"/>
      <c r="C5" s="464"/>
      <c r="D5" s="464"/>
      <c r="E5" s="464"/>
      <c r="F5" s="464"/>
      <c r="G5" s="464"/>
      <c r="H5" s="464"/>
      <c r="I5" s="464"/>
      <c r="J5" s="464"/>
      <c r="K5" s="464"/>
      <c r="L5" s="464"/>
      <c r="M5" s="464"/>
      <c r="N5" s="464"/>
    </row>
    <row r="6" spans="1:14">
      <c r="A6" s="7" t="s">
        <v>204</v>
      </c>
      <c r="B6" s="7" t="s">
        <v>223</v>
      </c>
    </row>
    <row r="8" spans="1:14" ht="35.25" customHeight="1">
      <c r="A8" s="463" t="s">
        <v>205</v>
      </c>
      <c r="B8" s="461" t="s">
        <v>206</v>
      </c>
      <c r="C8" s="461"/>
      <c r="D8" s="461"/>
      <c r="E8" s="461"/>
      <c r="F8" s="461"/>
      <c r="G8" s="461"/>
      <c r="H8" s="461"/>
      <c r="I8" s="461"/>
      <c r="J8" s="461"/>
      <c r="K8" s="461"/>
      <c r="L8" s="461"/>
      <c r="M8" s="461"/>
      <c r="N8" s="461"/>
    </row>
    <row r="9" spans="1:14" ht="19.5" customHeight="1">
      <c r="A9" s="463"/>
      <c r="B9" s="461" t="s">
        <v>210</v>
      </c>
      <c r="C9" s="461"/>
      <c r="D9" s="461"/>
      <c r="E9" s="461"/>
      <c r="F9" s="461"/>
      <c r="G9" s="461"/>
      <c r="H9" s="461"/>
      <c r="I9" s="461"/>
      <c r="J9" s="461"/>
      <c r="K9" s="461"/>
      <c r="L9" s="461"/>
      <c r="M9" s="461"/>
      <c r="N9" s="461"/>
    </row>
    <row r="10" spans="1:14">
      <c r="A10" s="234"/>
      <c r="B10" s="234"/>
      <c r="C10" s="234"/>
      <c r="D10" s="234"/>
      <c r="E10" s="234"/>
      <c r="F10" s="234"/>
      <c r="G10" s="234"/>
      <c r="H10" s="234"/>
      <c r="I10" s="234"/>
      <c r="J10" s="234"/>
      <c r="K10" s="234"/>
      <c r="L10" s="234"/>
      <c r="M10" s="234"/>
      <c r="N10" s="234"/>
    </row>
    <row r="11" spans="1:14" ht="31.5" customHeight="1">
      <c r="A11" s="463" t="s">
        <v>200</v>
      </c>
      <c r="B11" s="461" t="s">
        <v>207</v>
      </c>
      <c r="C11" s="461"/>
      <c r="D11" s="461"/>
      <c r="E11" s="461"/>
      <c r="F11" s="461"/>
      <c r="G11" s="461"/>
      <c r="H11" s="461"/>
      <c r="I11" s="461"/>
      <c r="J11" s="461"/>
      <c r="K11" s="461"/>
      <c r="L11" s="461"/>
      <c r="M11" s="461"/>
      <c r="N11" s="461"/>
    </row>
    <row r="12" spans="1:14" ht="18.75" customHeight="1">
      <c r="A12" s="463"/>
      <c r="B12" s="461" t="s">
        <v>210</v>
      </c>
      <c r="C12" s="461"/>
      <c r="D12" s="461"/>
      <c r="E12" s="461"/>
      <c r="F12" s="461"/>
      <c r="G12" s="461"/>
      <c r="H12" s="461"/>
      <c r="I12" s="461"/>
      <c r="J12" s="461"/>
      <c r="K12" s="461"/>
      <c r="L12" s="461"/>
      <c r="M12" s="461"/>
      <c r="N12" s="461"/>
    </row>
    <row r="13" spans="1:14">
      <c r="A13" s="234"/>
      <c r="B13" s="238"/>
      <c r="C13" s="234"/>
      <c r="D13" s="234"/>
      <c r="E13" s="234"/>
      <c r="F13" s="234"/>
      <c r="G13" s="234"/>
      <c r="H13" s="234"/>
      <c r="I13" s="234"/>
      <c r="J13" s="234"/>
      <c r="K13" s="234"/>
      <c r="L13" s="234"/>
      <c r="M13" s="234"/>
      <c r="N13" s="234"/>
    </row>
    <row r="14" spans="1:14" ht="48" customHeight="1">
      <c r="A14" s="463" t="s">
        <v>201</v>
      </c>
      <c r="B14" s="461" t="s">
        <v>212</v>
      </c>
      <c r="C14" s="461"/>
      <c r="D14" s="461"/>
      <c r="E14" s="461"/>
      <c r="F14" s="461"/>
      <c r="G14" s="461"/>
      <c r="H14" s="461"/>
      <c r="I14" s="461"/>
      <c r="J14" s="461"/>
      <c r="K14" s="461"/>
      <c r="L14" s="461"/>
      <c r="M14" s="461"/>
      <c r="N14" s="461"/>
    </row>
    <row r="15" spans="1:14" ht="26.25" customHeight="1">
      <c r="A15" s="463"/>
      <c r="B15" s="461" t="s">
        <v>222</v>
      </c>
      <c r="C15" s="461"/>
      <c r="D15" s="461"/>
      <c r="E15" s="461"/>
      <c r="F15" s="461"/>
      <c r="G15" s="461"/>
      <c r="H15" s="461"/>
      <c r="I15" s="461"/>
      <c r="J15" s="461"/>
      <c r="K15" s="461"/>
      <c r="L15" s="461"/>
      <c r="M15" s="461"/>
      <c r="N15" s="461"/>
    </row>
    <row r="16" spans="1:14" ht="22.5" customHeight="1">
      <c r="A16" s="463"/>
      <c r="B16" s="461" t="s">
        <v>213</v>
      </c>
      <c r="C16" s="461"/>
      <c r="D16" s="461"/>
      <c r="E16" s="461"/>
      <c r="F16" s="461"/>
      <c r="G16" s="461"/>
      <c r="H16" s="461"/>
      <c r="I16" s="461"/>
      <c r="J16" s="461"/>
      <c r="K16" s="461"/>
      <c r="L16" s="461"/>
      <c r="M16" s="461"/>
      <c r="N16" s="461"/>
    </row>
    <row r="17" spans="1:14" ht="23.25" customHeight="1">
      <c r="A17" s="463"/>
      <c r="B17" s="461" t="s">
        <v>214</v>
      </c>
      <c r="C17" s="461"/>
      <c r="D17" s="461"/>
      <c r="E17" s="461"/>
      <c r="F17" s="461"/>
      <c r="G17" s="461"/>
      <c r="H17" s="461"/>
      <c r="I17" s="461"/>
      <c r="J17" s="461"/>
      <c r="K17" s="461"/>
      <c r="L17" s="461"/>
      <c r="M17" s="461"/>
      <c r="N17" s="461"/>
    </row>
    <row r="18" spans="1:14" ht="33" customHeight="1">
      <c r="A18" s="463"/>
      <c r="B18" s="461" t="s">
        <v>226</v>
      </c>
      <c r="C18" s="461"/>
      <c r="D18" s="461"/>
      <c r="E18" s="461"/>
      <c r="F18" s="461"/>
      <c r="G18" s="461"/>
      <c r="H18" s="461"/>
      <c r="I18" s="461"/>
      <c r="J18" s="461"/>
      <c r="K18" s="461"/>
      <c r="L18" s="461"/>
      <c r="M18" s="461"/>
      <c r="N18" s="461"/>
    </row>
    <row r="19" spans="1:14" ht="31.5" customHeight="1">
      <c r="A19" s="463"/>
      <c r="B19" s="461" t="s">
        <v>208</v>
      </c>
      <c r="C19" s="461"/>
      <c r="D19" s="461"/>
      <c r="E19" s="461"/>
      <c r="F19" s="461"/>
      <c r="G19" s="461"/>
      <c r="H19" s="461"/>
      <c r="I19" s="461"/>
      <c r="J19" s="461"/>
      <c r="K19" s="461"/>
      <c r="L19" s="461"/>
      <c r="M19" s="461"/>
      <c r="N19" s="461"/>
    </row>
    <row r="20" spans="1:14" ht="60.75" customHeight="1">
      <c r="A20" s="463"/>
      <c r="B20" s="461" t="s">
        <v>225</v>
      </c>
      <c r="C20" s="461"/>
      <c r="D20" s="461"/>
      <c r="E20" s="461"/>
      <c r="F20" s="461"/>
      <c r="G20" s="461"/>
      <c r="H20" s="461"/>
      <c r="I20" s="461"/>
      <c r="J20" s="461"/>
      <c r="K20" s="461"/>
      <c r="L20" s="461"/>
      <c r="M20" s="461"/>
      <c r="N20" s="461"/>
    </row>
    <row r="21" spans="1:14">
      <c r="A21" s="234"/>
      <c r="B21" s="234"/>
      <c r="C21" s="234"/>
      <c r="D21" s="234"/>
      <c r="E21" s="234"/>
      <c r="F21" s="234"/>
      <c r="G21" s="234"/>
      <c r="H21" s="234"/>
      <c r="I21" s="234"/>
      <c r="J21" s="234"/>
      <c r="K21" s="234"/>
      <c r="L21" s="234"/>
      <c r="M21" s="234"/>
      <c r="N21" s="234"/>
    </row>
    <row r="22" spans="1:14" ht="17.25" customHeight="1">
      <c r="A22" s="234" t="s">
        <v>202</v>
      </c>
      <c r="B22" s="465" t="s">
        <v>215</v>
      </c>
      <c r="C22" s="465"/>
      <c r="D22" s="465"/>
      <c r="E22" s="465"/>
      <c r="F22" s="465"/>
      <c r="G22" s="465"/>
      <c r="H22" s="465"/>
      <c r="I22" s="465"/>
      <c r="J22" s="465"/>
      <c r="K22" s="465"/>
      <c r="L22" s="465"/>
      <c r="M22" s="465"/>
      <c r="N22" s="465"/>
    </row>
    <row r="23" spans="1:14">
      <c r="A23" s="234"/>
      <c r="B23" s="234"/>
      <c r="C23" s="234"/>
      <c r="D23" s="234"/>
      <c r="E23" s="234"/>
      <c r="F23" s="234"/>
      <c r="G23" s="234"/>
      <c r="H23" s="234"/>
      <c r="I23" s="234"/>
      <c r="J23" s="234"/>
      <c r="K23" s="234"/>
      <c r="L23" s="234"/>
      <c r="M23" s="234"/>
      <c r="N23" s="234"/>
    </row>
    <row r="24" spans="1:14" ht="30" customHeight="1">
      <c r="A24" s="234" t="s">
        <v>227</v>
      </c>
      <c r="B24" s="461" t="s">
        <v>211</v>
      </c>
      <c r="C24" s="461"/>
      <c r="D24" s="461"/>
      <c r="E24" s="461"/>
      <c r="F24" s="461"/>
      <c r="G24" s="461"/>
      <c r="H24" s="461"/>
      <c r="I24" s="461"/>
      <c r="J24" s="461"/>
      <c r="K24" s="461"/>
      <c r="L24" s="461"/>
      <c r="M24" s="461"/>
      <c r="N24" s="461"/>
    </row>
    <row r="25" spans="1:14">
      <c r="A25" s="234"/>
      <c r="B25" s="234"/>
      <c r="C25" s="234"/>
      <c r="D25" s="234"/>
      <c r="E25" s="234"/>
      <c r="F25" s="234"/>
      <c r="G25" s="234"/>
      <c r="H25" s="234"/>
      <c r="I25" s="234"/>
      <c r="J25" s="234"/>
      <c r="K25" s="234"/>
      <c r="L25" s="234"/>
      <c r="M25" s="234"/>
      <c r="N25" s="234"/>
    </row>
    <row r="26" spans="1:14" ht="25.5">
      <c r="A26" s="235" t="s">
        <v>228</v>
      </c>
      <c r="B26" s="461" t="s">
        <v>216</v>
      </c>
      <c r="C26" s="461"/>
      <c r="D26" s="461"/>
      <c r="E26" s="461"/>
      <c r="F26" s="461"/>
      <c r="G26" s="461"/>
      <c r="H26" s="461"/>
      <c r="I26" s="461"/>
      <c r="J26" s="461"/>
      <c r="K26" s="461"/>
      <c r="L26" s="461"/>
      <c r="M26" s="461"/>
      <c r="N26" s="461"/>
    </row>
    <row r="27" spans="1:14">
      <c r="A27" s="234"/>
      <c r="B27" s="234"/>
      <c r="C27" s="234"/>
      <c r="D27" s="234"/>
      <c r="E27" s="234"/>
      <c r="F27" s="234"/>
      <c r="G27" s="234"/>
      <c r="H27" s="234"/>
      <c r="I27" s="234"/>
      <c r="J27" s="234"/>
      <c r="K27" s="234"/>
      <c r="L27" s="234"/>
      <c r="M27" s="234"/>
      <c r="N27" s="234"/>
    </row>
    <row r="28" spans="1:14" ht="18.75" customHeight="1">
      <c r="A28" s="234" t="s">
        <v>203</v>
      </c>
      <c r="B28" s="461" t="s">
        <v>217</v>
      </c>
      <c r="C28" s="461"/>
      <c r="D28" s="461"/>
      <c r="E28" s="461"/>
      <c r="F28" s="461"/>
      <c r="G28" s="461"/>
      <c r="H28" s="461"/>
      <c r="I28" s="461"/>
      <c r="J28" s="461"/>
      <c r="K28" s="461"/>
      <c r="L28" s="461"/>
      <c r="M28" s="461"/>
      <c r="N28" s="461"/>
    </row>
    <row r="29" spans="1:14">
      <c r="A29" s="234"/>
      <c r="B29" s="234"/>
      <c r="C29" s="234"/>
      <c r="D29" s="234"/>
      <c r="E29" s="234"/>
      <c r="F29" s="234"/>
      <c r="G29" s="234"/>
      <c r="H29" s="234"/>
      <c r="I29" s="234"/>
      <c r="J29" s="234"/>
      <c r="K29" s="234"/>
      <c r="L29" s="234"/>
      <c r="M29" s="234"/>
      <c r="N29" s="234"/>
    </row>
    <row r="30" spans="1:14">
      <c r="A30" s="456" t="s">
        <v>454</v>
      </c>
      <c r="B30" s="456" t="s">
        <v>455</v>
      </c>
      <c r="C30" s="448"/>
      <c r="D30" s="448"/>
      <c r="E30" s="448"/>
      <c r="F30" s="448"/>
      <c r="G30" s="448"/>
      <c r="H30" s="448"/>
      <c r="I30" s="448"/>
      <c r="J30" s="448"/>
      <c r="K30" s="448"/>
      <c r="L30" s="448"/>
      <c r="M30" s="448"/>
      <c r="N30" s="448"/>
    </row>
    <row r="31" spans="1:14">
      <c r="A31" s="448"/>
      <c r="B31" s="448"/>
      <c r="C31" s="448"/>
      <c r="D31" s="448"/>
      <c r="E31" s="448"/>
      <c r="F31" s="448"/>
      <c r="G31" s="448"/>
      <c r="H31" s="448"/>
      <c r="I31" s="448"/>
      <c r="J31" s="448"/>
      <c r="K31" s="448"/>
      <c r="L31" s="448"/>
      <c r="M31" s="448"/>
      <c r="N31" s="448"/>
    </row>
    <row r="32" spans="1:14" ht="31.5" customHeight="1">
      <c r="A32" s="462" t="s">
        <v>452</v>
      </c>
      <c r="B32" s="461" t="s">
        <v>218</v>
      </c>
      <c r="C32" s="461"/>
      <c r="D32" s="461"/>
      <c r="E32" s="461"/>
      <c r="F32" s="461"/>
      <c r="G32" s="461"/>
      <c r="H32" s="461"/>
      <c r="I32" s="461"/>
      <c r="J32" s="461"/>
      <c r="K32" s="461"/>
      <c r="L32" s="461"/>
      <c r="M32" s="461"/>
      <c r="N32" s="461"/>
    </row>
    <row r="33" spans="1:14" ht="20.25" customHeight="1">
      <c r="A33" s="463"/>
      <c r="B33" s="461" t="s">
        <v>209</v>
      </c>
      <c r="C33" s="461"/>
      <c r="D33" s="461"/>
      <c r="E33" s="461"/>
      <c r="F33" s="461"/>
      <c r="G33" s="461"/>
      <c r="H33" s="461"/>
      <c r="I33" s="461"/>
      <c r="J33" s="461"/>
      <c r="K33" s="461"/>
      <c r="L33" s="461"/>
      <c r="M33" s="461"/>
      <c r="N33" s="461"/>
    </row>
    <row r="34" spans="1:14">
      <c r="A34" s="234"/>
      <c r="B34" s="238"/>
      <c r="C34" s="234"/>
      <c r="D34" s="234"/>
      <c r="E34" s="234"/>
      <c r="F34" s="234"/>
      <c r="G34" s="234"/>
      <c r="H34" s="234"/>
      <c r="I34" s="234"/>
      <c r="J34" s="234"/>
      <c r="K34" s="234"/>
      <c r="L34" s="234"/>
      <c r="M34" s="234"/>
      <c r="N34" s="234"/>
    </row>
    <row r="35" spans="1:14" ht="28.5" customHeight="1">
      <c r="A35" s="462" t="s">
        <v>453</v>
      </c>
      <c r="B35" s="461" t="s">
        <v>219</v>
      </c>
      <c r="C35" s="461"/>
      <c r="D35" s="461"/>
      <c r="E35" s="461"/>
      <c r="F35" s="461"/>
      <c r="G35" s="461"/>
      <c r="H35" s="461"/>
      <c r="I35" s="461"/>
      <c r="J35" s="461"/>
      <c r="K35" s="461"/>
      <c r="L35" s="461"/>
      <c r="M35" s="461"/>
      <c r="N35" s="461"/>
    </row>
    <row r="36" spans="1:14" ht="21" customHeight="1">
      <c r="A36" s="463"/>
      <c r="B36" s="461" t="s">
        <v>220</v>
      </c>
      <c r="C36" s="461"/>
      <c r="D36" s="461"/>
      <c r="E36" s="461"/>
      <c r="F36" s="461"/>
      <c r="G36" s="461"/>
      <c r="H36" s="461"/>
      <c r="I36" s="461"/>
      <c r="J36" s="461"/>
      <c r="K36" s="461"/>
      <c r="L36" s="461"/>
      <c r="M36" s="461"/>
      <c r="N36" s="461"/>
    </row>
    <row r="37" spans="1:14" ht="18.75" customHeight="1">
      <c r="A37" s="463"/>
      <c r="B37" s="461" t="s">
        <v>221</v>
      </c>
      <c r="C37" s="461"/>
      <c r="D37" s="461"/>
      <c r="E37" s="461"/>
      <c r="F37" s="461"/>
      <c r="G37" s="461"/>
      <c r="H37" s="461"/>
      <c r="I37" s="461"/>
      <c r="J37" s="461"/>
      <c r="K37" s="461"/>
      <c r="L37" s="461"/>
      <c r="M37" s="461"/>
      <c r="N37" s="461"/>
    </row>
    <row r="38" spans="1:14">
      <c r="B38" s="234"/>
      <c r="C38" s="234"/>
      <c r="D38" s="234"/>
      <c r="E38" s="234"/>
      <c r="F38" s="234"/>
      <c r="G38" s="234"/>
      <c r="H38" s="234"/>
      <c r="I38" s="234"/>
      <c r="J38" s="234"/>
      <c r="K38" s="234"/>
      <c r="L38" s="234"/>
      <c r="M38" s="234"/>
      <c r="N38" s="234"/>
    </row>
  </sheetData>
  <sheetProtection password="8725" sheet="1" objects="1" scenarios="1"/>
  <mergeCells count="26">
    <mergeCell ref="B36:N36"/>
    <mergeCell ref="B37:N37"/>
    <mergeCell ref="A35:A37"/>
    <mergeCell ref="A5:N5"/>
    <mergeCell ref="B8:N8"/>
    <mergeCell ref="B9:N9"/>
    <mergeCell ref="B11:N11"/>
    <mergeCell ref="B12:N12"/>
    <mergeCell ref="A8:A9"/>
    <mergeCell ref="A11:A12"/>
    <mergeCell ref="B17:N17"/>
    <mergeCell ref="B18:N18"/>
    <mergeCell ref="B19:N19"/>
    <mergeCell ref="B20:N20"/>
    <mergeCell ref="B22:N22"/>
    <mergeCell ref="A14:A20"/>
    <mergeCell ref="B14:N14"/>
    <mergeCell ref="B15:N15"/>
    <mergeCell ref="B16:N16"/>
    <mergeCell ref="B35:N35"/>
    <mergeCell ref="A32:A33"/>
    <mergeCell ref="B32:N32"/>
    <mergeCell ref="B33:N33"/>
    <mergeCell ref="B24:N24"/>
    <mergeCell ref="B26:N26"/>
    <mergeCell ref="B28:N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XFD183"/>
  <sheetViews>
    <sheetView zoomScale="80" zoomScaleNormal="80" workbookViewId="0">
      <selection activeCell="K22" sqref="K22"/>
    </sheetView>
  </sheetViews>
  <sheetFormatPr defaultRowHeight="12.75"/>
  <cols>
    <col min="1" max="1" width="31.42578125" style="232" customWidth="1"/>
    <col min="2" max="21" width="7.42578125" style="232" customWidth="1"/>
    <col min="22" max="23" width="11.7109375" style="232" customWidth="1"/>
    <col min="24" max="16384" width="9.140625" style="232"/>
  </cols>
  <sheetData>
    <row r="1" spans="1:25" s="236" customFormat="1" ht="38.25" customHeight="1">
      <c r="A1" s="236" t="s">
        <v>232</v>
      </c>
    </row>
    <row r="2" spans="1:25" s="242" customFormat="1" ht="17.25" customHeight="1">
      <c r="A2" s="240" t="s">
        <v>230</v>
      </c>
    </row>
    <row r="3" spans="1:25" ht="30.75" customHeight="1">
      <c r="A3" s="474" t="s">
        <v>30</v>
      </c>
      <c r="B3" s="474"/>
      <c r="C3" s="474"/>
      <c r="D3" s="474"/>
      <c r="E3" s="474"/>
      <c r="F3" s="474"/>
      <c r="G3" s="474"/>
      <c r="H3" s="474"/>
      <c r="I3" s="474"/>
      <c r="J3" s="474"/>
      <c r="K3" s="474"/>
      <c r="L3" s="474"/>
      <c r="M3" s="474"/>
      <c r="N3" s="474"/>
      <c r="O3" s="474"/>
      <c r="P3" s="474"/>
      <c r="Q3" s="474"/>
      <c r="R3" s="474"/>
      <c r="S3" s="474"/>
      <c r="T3" s="474"/>
      <c r="U3" s="474"/>
      <c r="V3" s="474"/>
      <c r="W3" s="474"/>
      <c r="X3" s="237"/>
      <c r="Y3" s="237"/>
    </row>
    <row r="4" spans="1:25" ht="12" customHeight="1">
      <c r="A4" s="253"/>
      <c r="B4" s="253"/>
      <c r="C4" s="253"/>
      <c r="D4" s="253"/>
      <c r="E4" s="253"/>
      <c r="F4" s="253"/>
      <c r="G4" s="253"/>
      <c r="H4" s="253"/>
      <c r="I4" s="253"/>
      <c r="J4" s="253"/>
      <c r="K4" s="253"/>
      <c r="L4" s="253"/>
      <c r="M4" s="253"/>
      <c r="N4" s="253"/>
      <c r="O4" s="253"/>
      <c r="P4" s="253"/>
      <c r="Q4" s="253"/>
      <c r="R4" s="253"/>
      <c r="S4" s="253"/>
      <c r="T4" s="253"/>
      <c r="U4" s="253"/>
      <c r="V4" s="253"/>
      <c r="W4" s="253"/>
      <c r="X4" s="237"/>
      <c r="Y4" s="237"/>
    </row>
    <row r="5" spans="1:25" ht="27.75" customHeight="1" thickBot="1">
      <c r="A5" s="466" t="s">
        <v>231</v>
      </c>
      <c r="B5" s="466"/>
      <c r="C5" s="466"/>
      <c r="D5" s="466"/>
      <c r="E5" s="466"/>
      <c r="F5" s="466"/>
      <c r="G5" s="466"/>
      <c r="H5" s="466"/>
      <c r="I5" s="466"/>
      <c r="J5" s="466"/>
      <c r="K5" s="466"/>
      <c r="L5" s="466"/>
      <c r="M5" s="466"/>
      <c r="N5" s="466"/>
      <c r="O5" s="466"/>
      <c r="P5" s="466"/>
      <c r="Q5" s="466"/>
      <c r="R5" s="466"/>
      <c r="S5" s="466"/>
      <c r="T5" s="466"/>
      <c r="U5" s="466"/>
      <c r="V5" s="466"/>
      <c r="W5" s="466"/>
    </row>
    <row r="6" spans="1:25" ht="25.5" customHeight="1" thickBot="1">
      <c r="A6" s="467" t="s">
        <v>39</v>
      </c>
      <c r="B6" s="468"/>
      <c r="C6" s="468"/>
      <c r="D6" s="468"/>
      <c r="E6" s="468"/>
      <c r="F6" s="468"/>
      <c r="G6" s="468"/>
      <c r="H6" s="468"/>
      <c r="I6" s="468"/>
      <c r="J6" s="468"/>
      <c r="K6" s="468"/>
      <c r="L6" s="468"/>
      <c r="M6" s="468"/>
      <c r="N6" s="468"/>
      <c r="O6" s="468"/>
      <c r="P6" s="468"/>
      <c r="Q6" s="468"/>
      <c r="R6" s="468"/>
      <c r="S6" s="468"/>
      <c r="T6" s="468"/>
      <c r="U6" s="468"/>
      <c r="V6" s="468"/>
      <c r="W6" s="469"/>
    </row>
    <row r="7" spans="1:25">
      <c r="A7" s="262" t="s">
        <v>31</v>
      </c>
      <c r="B7" s="251">
        <v>2013</v>
      </c>
      <c r="C7" s="251">
        <v>2014</v>
      </c>
      <c r="D7" s="251">
        <v>2015</v>
      </c>
      <c r="E7" s="251">
        <v>2016</v>
      </c>
      <c r="F7" s="251">
        <v>2017</v>
      </c>
      <c r="G7" s="251">
        <v>2018</v>
      </c>
      <c r="H7" s="251">
        <v>2019</v>
      </c>
      <c r="I7" s="251">
        <v>2020</v>
      </c>
      <c r="J7" s="251">
        <v>2021</v>
      </c>
      <c r="K7" s="251">
        <v>2022</v>
      </c>
      <c r="L7" s="251">
        <v>2023</v>
      </c>
      <c r="M7" s="251">
        <v>2024</v>
      </c>
      <c r="N7" s="251">
        <v>2025</v>
      </c>
      <c r="O7" s="251">
        <v>2026</v>
      </c>
      <c r="P7" s="251">
        <v>2027</v>
      </c>
      <c r="Q7" s="251">
        <v>2028</v>
      </c>
      <c r="R7" s="251">
        <v>2029</v>
      </c>
      <c r="S7" s="251">
        <v>2030</v>
      </c>
      <c r="T7" s="251">
        <v>2031</v>
      </c>
      <c r="U7" s="263">
        <v>2032</v>
      </c>
      <c r="V7" s="470" t="s">
        <v>7</v>
      </c>
      <c r="W7" s="472" t="s">
        <v>234</v>
      </c>
    </row>
    <row r="8" spans="1:25" ht="15.75" customHeight="1" thickBot="1">
      <c r="A8" s="264" t="s">
        <v>233</v>
      </c>
      <c r="B8" s="252">
        <v>1</v>
      </c>
      <c r="C8" s="252">
        <v>2</v>
      </c>
      <c r="D8" s="252">
        <v>3</v>
      </c>
      <c r="E8" s="252">
        <v>4</v>
      </c>
      <c r="F8" s="252">
        <v>5</v>
      </c>
      <c r="G8" s="252">
        <v>6</v>
      </c>
      <c r="H8" s="252">
        <v>7</v>
      </c>
      <c r="I8" s="252">
        <v>8</v>
      </c>
      <c r="J8" s="252">
        <v>9</v>
      </c>
      <c r="K8" s="252">
        <v>10</v>
      </c>
      <c r="L8" s="252">
        <v>11</v>
      </c>
      <c r="M8" s="252">
        <v>12</v>
      </c>
      <c r="N8" s="252">
        <v>13</v>
      </c>
      <c r="O8" s="252">
        <v>14</v>
      </c>
      <c r="P8" s="252">
        <v>15</v>
      </c>
      <c r="Q8" s="252">
        <v>16</v>
      </c>
      <c r="R8" s="252">
        <v>17</v>
      </c>
      <c r="S8" s="252">
        <v>18</v>
      </c>
      <c r="T8" s="252">
        <v>19</v>
      </c>
      <c r="U8" s="265">
        <v>20</v>
      </c>
      <c r="V8" s="471"/>
      <c r="W8" s="473"/>
    </row>
    <row r="9" spans="1:25">
      <c r="A9" s="106" t="s">
        <v>235</v>
      </c>
      <c r="B9" s="243"/>
      <c r="C9" s="243"/>
      <c r="D9" s="243"/>
      <c r="E9" s="243"/>
      <c r="F9" s="243"/>
      <c r="G9" s="243"/>
      <c r="H9" s="243"/>
      <c r="I9" s="243"/>
      <c r="J9" s="243"/>
      <c r="K9" s="243"/>
      <c r="L9" s="243"/>
      <c r="M9" s="243"/>
      <c r="N9" s="243"/>
      <c r="O9" s="243"/>
      <c r="P9" s="243"/>
      <c r="Q9" s="243"/>
      <c r="R9" s="243"/>
      <c r="S9" s="243"/>
      <c r="T9" s="243"/>
      <c r="U9" s="243"/>
      <c r="V9" s="260"/>
      <c r="W9" s="243"/>
    </row>
    <row r="10" spans="1:25">
      <c r="A10" s="267" t="s">
        <v>32</v>
      </c>
      <c r="B10" s="250"/>
      <c r="C10" s="250"/>
      <c r="D10" s="250"/>
      <c r="E10" s="250"/>
      <c r="F10" s="250"/>
      <c r="G10" s="250"/>
      <c r="H10" s="250"/>
      <c r="I10" s="250"/>
      <c r="J10" s="250"/>
      <c r="K10" s="250"/>
      <c r="L10" s="250"/>
      <c r="M10" s="250"/>
      <c r="N10" s="250"/>
      <c r="O10" s="250"/>
      <c r="P10" s="250"/>
      <c r="Q10" s="250"/>
      <c r="R10" s="250"/>
      <c r="S10" s="250"/>
      <c r="T10" s="250"/>
      <c r="U10" s="250"/>
      <c r="V10" s="258"/>
      <c r="W10" s="250"/>
    </row>
    <row r="11" spans="1:25">
      <c r="A11" s="268" t="s">
        <v>241</v>
      </c>
      <c r="B11" s="246">
        <v>0</v>
      </c>
      <c r="C11" s="246">
        <v>0</v>
      </c>
      <c r="D11" s="246">
        <v>0</v>
      </c>
      <c r="E11" s="246">
        <v>0</v>
      </c>
      <c r="F11" s="246">
        <v>0</v>
      </c>
      <c r="G11" s="246">
        <v>0</v>
      </c>
      <c r="H11" s="246">
        <v>0</v>
      </c>
      <c r="I11" s="246">
        <v>0</v>
      </c>
      <c r="J11" s="246">
        <v>0</v>
      </c>
      <c r="K11" s="246">
        <v>0</v>
      </c>
      <c r="L11" s="246">
        <v>0</v>
      </c>
      <c r="M11" s="246">
        <v>0</v>
      </c>
      <c r="N11" s="246">
        <v>0</v>
      </c>
      <c r="O11" s="246">
        <v>0</v>
      </c>
      <c r="P11" s="246">
        <v>0</v>
      </c>
      <c r="Q11" s="246">
        <v>0</v>
      </c>
      <c r="R11" s="246">
        <v>0</v>
      </c>
      <c r="S11" s="246">
        <v>0</v>
      </c>
      <c r="T11" s="246">
        <v>0</v>
      </c>
      <c r="U11" s="246">
        <v>0</v>
      </c>
      <c r="V11" s="259">
        <f>SUM(B11:U11)</f>
        <v>0</v>
      </c>
      <c r="W11" s="246">
        <f>V11/20</f>
        <v>0</v>
      </c>
    </row>
    <row r="12" spans="1:25">
      <c r="A12" s="267" t="s">
        <v>33</v>
      </c>
      <c r="B12" s="246"/>
      <c r="C12" s="246"/>
      <c r="D12" s="246"/>
      <c r="E12" s="246"/>
      <c r="F12" s="246"/>
      <c r="G12" s="246"/>
      <c r="H12" s="246"/>
      <c r="I12" s="246"/>
      <c r="J12" s="246"/>
      <c r="K12" s="246"/>
      <c r="L12" s="246"/>
      <c r="M12" s="246"/>
      <c r="N12" s="246"/>
      <c r="O12" s="246"/>
      <c r="P12" s="246"/>
      <c r="Q12" s="246"/>
      <c r="R12" s="246"/>
      <c r="S12" s="246"/>
      <c r="T12" s="246"/>
      <c r="U12" s="246"/>
      <c r="V12" s="259"/>
      <c r="W12" s="246"/>
    </row>
    <row r="13" spans="1:25">
      <c r="A13" s="268" t="s">
        <v>34</v>
      </c>
      <c r="B13" s="246">
        <f>'3. Balanced Seas rMCZ Impacts'!$DD64</f>
        <v>0.66976547055389013</v>
      </c>
      <c r="C13" s="246">
        <f>'3. Balanced Seas rMCZ Impacts'!$DD64</f>
        <v>0.66976547055389013</v>
      </c>
      <c r="D13" s="246">
        <f>'3. Balanced Seas rMCZ Impacts'!$DD64</f>
        <v>0.66976547055389013</v>
      </c>
      <c r="E13" s="246">
        <f>'3. Balanced Seas rMCZ Impacts'!$DD64</f>
        <v>0.66976547055389013</v>
      </c>
      <c r="F13" s="246">
        <f>'3. Balanced Seas rMCZ Impacts'!$DD64</f>
        <v>0.66976547055389013</v>
      </c>
      <c r="G13" s="246">
        <f>'3. Balanced Seas rMCZ Impacts'!$DD64</f>
        <v>0.66976547055389013</v>
      </c>
      <c r="H13" s="246">
        <f>'3. Balanced Seas rMCZ Impacts'!$DD64</f>
        <v>0.66976547055389013</v>
      </c>
      <c r="I13" s="246">
        <f>'3. Balanced Seas rMCZ Impacts'!$DD64</f>
        <v>0.66976547055389013</v>
      </c>
      <c r="J13" s="246">
        <f>'3. Balanced Seas rMCZ Impacts'!$DD64</f>
        <v>0.66976547055389013</v>
      </c>
      <c r="K13" s="246">
        <f>'3. Balanced Seas rMCZ Impacts'!$DD64</f>
        <v>0.66976547055389013</v>
      </c>
      <c r="L13" s="246">
        <f>'3. Balanced Seas rMCZ Impacts'!$DD64</f>
        <v>0.66976547055389013</v>
      </c>
      <c r="M13" s="246">
        <f>'3. Balanced Seas rMCZ Impacts'!$DD64</f>
        <v>0.66976547055389013</v>
      </c>
      <c r="N13" s="246">
        <f>'3. Balanced Seas rMCZ Impacts'!$DD64</f>
        <v>0.66976547055389013</v>
      </c>
      <c r="O13" s="246">
        <f>'3. Balanced Seas rMCZ Impacts'!$DD64</f>
        <v>0.66976547055389013</v>
      </c>
      <c r="P13" s="246">
        <f>'3. Balanced Seas rMCZ Impacts'!$DD64</f>
        <v>0.66976547055389013</v>
      </c>
      <c r="Q13" s="246">
        <f>'3. Balanced Seas rMCZ Impacts'!$DD64</f>
        <v>0.66976547055389013</v>
      </c>
      <c r="R13" s="246">
        <f>'3. Balanced Seas rMCZ Impacts'!$DD64</f>
        <v>0.66976547055389013</v>
      </c>
      <c r="S13" s="246">
        <f>'3. Balanced Seas rMCZ Impacts'!$DD64</f>
        <v>0.66976547055389013</v>
      </c>
      <c r="T13" s="246">
        <f>'3. Balanced Seas rMCZ Impacts'!$DD64</f>
        <v>0.66976547055389013</v>
      </c>
      <c r="U13" s="246">
        <f>'3. Balanced Seas rMCZ Impacts'!$DD64</f>
        <v>0.66976547055389013</v>
      </c>
      <c r="V13" s="259">
        <f>SUM(B13:U13)</f>
        <v>13.395309411077809</v>
      </c>
      <c r="W13" s="246">
        <f>V13/20</f>
        <v>0.66976547055389046</v>
      </c>
    </row>
    <row r="14" spans="1:25">
      <c r="A14" s="267"/>
      <c r="B14" s="246"/>
      <c r="C14" s="246"/>
      <c r="D14" s="246"/>
      <c r="E14" s="246"/>
      <c r="F14" s="246"/>
      <c r="G14" s="246"/>
      <c r="H14" s="246"/>
      <c r="I14" s="246"/>
      <c r="J14" s="246"/>
      <c r="K14" s="246"/>
      <c r="L14" s="246"/>
      <c r="M14" s="246"/>
      <c r="N14" s="246"/>
      <c r="O14" s="246"/>
      <c r="P14" s="246"/>
      <c r="Q14" s="246"/>
      <c r="R14" s="246"/>
      <c r="S14" s="246"/>
      <c r="T14" s="246"/>
      <c r="U14" s="246"/>
      <c r="V14" s="259"/>
      <c r="W14" s="246"/>
    </row>
    <row r="15" spans="1:25">
      <c r="A15" s="268" t="s">
        <v>36</v>
      </c>
      <c r="B15" s="246">
        <f t="shared" ref="B15:U15" si="0">B11</f>
        <v>0</v>
      </c>
      <c r="C15" s="246">
        <f t="shared" si="0"/>
        <v>0</v>
      </c>
      <c r="D15" s="246">
        <f t="shared" si="0"/>
        <v>0</v>
      </c>
      <c r="E15" s="246">
        <f t="shared" si="0"/>
        <v>0</v>
      </c>
      <c r="F15" s="246">
        <f t="shared" si="0"/>
        <v>0</v>
      </c>
      <c r="G15" s="246">
        <f t="shared" si="0"/>
        <v>0</v>
      </c>
      <c r="H15" s="246">
        <f t="shared" si="0"/>
        <v>0</v>
      </c>
      <c r="I15" s="246">
        <f t="shared" si="0"/>
        <v>0</v>
      </c>
      <c r="J15" s="246">
        <f t="shared" si="0"/>
        <v>0</v>
      </c>
      <c r="K15" s="246">
        <f t="shared" si="0"/>
        <v>0</v>
      </c>
      <c r="L15" s="246">
        <f t="shared" si="0"/>
        <v>0</v>
      </c>
      <c r="M15" s="246">
        <f t="shared" si="0"/>
        <v>0</v>
      </c>
      <c r="N15" s="246">
        <f t="shared" si="0"/>
        <v>0</v>
      </c>
      <c r="O15" s="246">
        <f t="shared" si="0"/>
        <v>0</v>
      </c>
      <c r="P15" s="246">
        <f t="shared" si="0"/>
        <v>0</v>
      </c>
      <c r="Q15" s="246">
        <f t="shared" si="0"/>
        <v>0</v>
      </c>
      <c r="R15" s="246">
        <f t="shared" si="0"/>
        <v>0</v>
      </c>
      <c r="S15" s="246">
        <f t="shared" si="0"/>
        <v>0</v>
      </c>
      <c r="T15" s="246">
        <f t="shared" si="0"/>
        <v>0</v>
      </c>
      <c r="U15" s="246">
        <f t="shared" si="0"/>
        <v>0</v>
      </c>
      <c r="V15" s="259">
        <f t="shared" ref="V15:V17" si="1">SUM(B15:U15)</f>
        <v>0</v>
      </c>
      <c r="W15" s="246">
        <f t="shared" ref="W15:W17" si="2">V15/20</f>
        <v>0</v>
      </c>
    </row>
    <row r="16" spans="1:25">
      <c r="A16" s="268" t="s">
        <v>37</v>
      </c>
      <c r="B16" s="246">
        <f t="shared" ref="B16:U16" si="3">B13</f>
        <v>0.66976547055389013</v>
      </c>
      <c r="C16" s="246">
        <f t="shared" si="3"/>
        <v>0.66976547055389013</v>
      </c>
      <c r="D16" s="246">
        <f t="shared" si="3"/>
        <v>0.66976547055389013</v>
      </c>
      <c r="E16" s="246">
        <f t="shared" si="3"/>
        <v>0.66976547055389013</v>
      </c>
      <c r="F16" s="246">
        <f t="shared" si="3"/>
        <v>0.66976547055389013</v>
      </c>
      <c r="G16" s="246">
        <f t="shared" si="3"/>
        <v>0.66976547055389013</v>
      </c>
      <c r="H16" s="246">
        <f t="shared" si="3"/>
        <v>0.66976547055389013</v>
      </c>
      <c r="I16" s="246">
        <f t="shared" si="3"/>
        <v>0.66976547055389013</v>
      </c>
      <c r="J16" s="246">
        <f t="shared" si="3"/>
        <v>0.66976547055389013</v>
      </c>
      <c r="K16" s="246">
        <f t="shared" si="3"/>
        <v>0.66976547055389013</v>
      </c>
      <c r="L16" s="246">
        <f t="shared" si="3"/>
        <v>0.66976547055389013</v>
      </c>
      <c r="M16" s="246">
        <f t="shared" si="3"/>
        <v>0.66976547055389013</v>
      </c>
      <c r="N16" s="246">
        <f t="shared" si="3"/>
        <v>0.66976547055389013</v>
      </c>
      <c r="O16" s="246">
        <f t="shared" si="3"/>
        <v>0.66976547055389013</v>
      </c>
      <c r="P16" s="246">
        <f t="shared" si="3"/>
        <v>0.66976547055389013</v>
      </c>
      <c r="Q16" s="246">
        <f t="shared" si="3"/>
        <v>0.66976547055389013</v>
      </c>
      <c r="R16" s="246">
        <f t="shared" si="3"/>
        <v>0.66976547055389013</v>
      </c>
      <c r="S16" s="246">
        <f t="shared" si="3"/>
        <v>0.66976547055389013</v>
      </c>
      <c r="T16" s="246">
        <f t="shared" si="3"/>
        <v>0.66976547055389013</v>
      </c>
      <c r="U16" s="246">
        <f t="shared" si="3"/>
        <v>0.66976547055389013</v>
      </c>
      <c r="V16" s="259">
        <f t="shared" si="1"/>
        <v>13.395309411077809</v>
      </c>
      <c r="W16" s="246">
        <f t="shared" si="2"/>
        <v>0.66976547055389046</v>
      </c>
    </row>
    <row r="17" spans="1:23">
      <c r="A17" s="269" t="s">
        <v>35</v>
      </c>
      <c r="B17" s="107">
        <f>B16+B15</f>
        <v>0.66976547055389013</v>
      </c>
      <c r="C17" s="107">
        <f t="shared" ref="C17:U17" si="4">C16+C15</f>
        <v>0.66976547055389013</v>
      </c>
      <c r="D17" s="107">
        <f t="shared" si="4"/>
        <v>0.66976547055389013</v>
      </c>
      <c r="E17" s="107">
        <f t="shared" si="4"/>
        <v>0.66976547055389013</v>
      </c>
      <c r="F17" s="107">
        <f t="shared" si="4"/>
        <v>0.66976547055389013</v>
      </c>
      <c r="G17" s="107">
        <f t="shared" si="4"/>
        <v>0.66976547055389013</v>
      </c>
      <c r="H17" s="107">
        <f t="shared" si="4"/>
        <v>0.66976547055389013</v>
      </c>
      <c r="I17" s="107">
        <f t="shared" si="4"/>
        <v>0.66976547055389013</v>
      </c>
      <c r="J17" s="107">
        <f t="shared" si="4"/>
        <v>0.66976547055389013</v>
      </c>
      <c r="K17" s="107">
        <f t="shared" si="4"/>
        <v>0.66976547055389013</v>
      </c>
      <c r="L17" s="107">
        <f t="shared" si="4"/>
        <v>0.66976547055389013</v>
      </c>
      <c r="M17" s="107">
        <f t="shared" si="4"/>
        <v>0.66976547055389013</v>
      </c>
      <c r="N17" s="107">
        <f t="shared" si="4"/>
        <v>0.66976547055389013</v>
      </c>
      <c r="O17" s="107">
        <f t="shared" si="4"/>
        <v>0.66976547055389013</v>
      </c>
      <c r="P17" s="107">
        <f t="shared" si="4"/>
        <v>0.66976547055389013</v>
      </c>
      <c r="Q17" s="107">
        <f t="shared" si="4"/>
        <v>0.66976547055389013</v>
      </c>
      <c r="R17" s="107">
        <f t="shared" si="4"/>
        <v>0.66976547055389013</v>
      </c>
      <c r="S17" s="107">
        <f t="shared" si="4"/>
        <v>0.66976547055389013</v>
      </c>
      <c r="T17" s="107">
        <f t="shared" si="4"/>
        <v>0.66976547055389013</v>
      </c>
      <c r="U17" s="107">
        <f t="shared" si="4"/>
        <v>0.66976547055389013</v>
      </c>
      <c r="V17" s="260">
        <f t="shared" si="1"/>
        <v>13.395309411077809</v>
      </c>
      <c r="W17" s="107">
        <f t="shared" si="2"/>
        <v>0.66976547055389046</v>
      </c>
    </row>
    <row r="18" spans="1:23">
      <c r="A18" s="269" t="s">
        <v>185</v>
      </c>
      <c r="B18" s="243" t="s">
        <v>8</v>
      </c>
      <c r="C18" s="243" t="s">
        <v>8</v>
      </c>
      <c r="D18" s="243" t="s">
        <v>8</v>
      </c>
      <c r="E18" s="243" t="s">
        <v>8</v>
      </c>
      <c r="F18" s="243" t="s">
        <v>8</v>
      </c>
      <c r="G18" s="243" t="s">
        <v>8</v>
      </c>
      <c r="H18" s="243" t="s">
        <v>8</v>
      </c>
      <c r="I18" s="243" t="s">
        <v>8</v>
      </c>
      <c r="J18" s="243" t="s">
        <v>8</v>
      </c>
      <c r="K18" s="243" t="s">
        <v>8</v>
      </c>
      <c r="L18" s="243" t="s">
        <v>8</v>
      </c>
      <c r="M18" s="243" t="s">
        <v>8</v>
      </c>
      <c r="N18" s="243" t="s">
        <v>8</v>
      </c>
      <c r="O18" s="243" t="s">
        <v>8</v>
      </c>
      <c r="P18" s="243" t="s">
        <v>8</v>
      </c>
      <c r="Q18" s="243" t="s">
        <v>8</v>
      </c>
      <c r="R18" s="243" t="s">
        <v>8</v>
      </c>
      <c r="S18" s="243" t="s">
        <v>8</v>
      </c>
      <c r="T18" s="243" t="s">
        <v>8</v>
      </c>
      <c r="U18" s="243" t="s">
        <v>8</v>
      </c>
      <c r="V18" s="260">
        <f>NPV(3.5%,B17:U17)</f>
        <v>9.5189769852337456</v>
      </c>
      <c r="W18" s="243" t="s">
        <v>8</v>
      </c>
    </row>
    <row r="19" spans="1:23">
      <c r="A19" s="254"/>
      <c r="B19" s="255"/>
      <c r="C19" s="255"/>
      <c r="D19" s="255"/>
      <c r="E19" s="255"/>
      <c r="F19" s="255"/>
      <c r="G19" s="255"/>
      <c r="H19" s="255"/>
      <c r="I19" s="255"/>
      <c r="J19" s="255"/>
      <c r="K19" s="255"/>
      <c r="L19" s="255"/>
      <c r="M19" s="255"/>
      <c r="N19" s="255"/>
      <c r="O19" s="255"/>
      <c r="P19" s="255"/>
      <c r="Q19" s="255"/>
      <c r="R19" s="255"/>
      <c r="S19" s="255"/>
      <c r="T19" s="255"/>
      <c r="U19" s="255"/>
      <c r="V19" s="261"/>
      <c r="W19" s="255"/>
    </row>
    <row r="20" spans="1:23">
      <c r="A20" s="106" t="s">
        <v>236</v>
      </c>
      <c r="B20" s="250"/>
      <c r="C20" s="250"/>
      <c r="D20" s="250"/>
      <c r="E20" s="250"/>
      <c r="F20" s="250"/>
      <c r="G20" s="250"/>
      <c r="H20" s="250"/>
      <c r="I20" s="250"/>
      <c r="J20" s="250"/>
      <c r="K20" s="250"/>
      <c r="L20" s="250"/>
      <c r="M20" s="250"/>
      <c r="N20" s="250"/>
      <c r="O20" s="250"/>
      <c r="P20" s="250"/>
      <c r="Q20" s="250"/>
      <c r="R20" s="250"/>
      <c r="S20" s="250"/>
      <c r="T20" s="250"/>
      <c r="U20" s="250"/>
      <c r="V20" s="258"/>
      <c r="W20" s="250"/>
    </row>
    <row r="21" spans="1:23">
      <c r="A21" s="208" t="s">
        <v>32</v>
      </c>
      <c r="B21" s="250"/>
      <c r="C21" s="250"/>
      <c r="D21" s="250"/>
      <c r="E21" s="250"/>
      <c r="F21" s="250"/>
      <c r="G21" s="250"/>
      <c r="H21" s="250"/>
      <c r="I21" s="250"/>
      <c r="J21" s="250"/>
      <c r="K21" s="250"/>
      <c r="L21" s="250"/>
      <c r="M21" s="250"/>
      <c r="N21" s="250"/>
      <c r="O21" s="250"/>
      <c r="P21" s="250"/>
      <c r="Q21" s="250"/>
      <c r="R21" s="250"/>
      <c r="S21" s="250"/>
      <c r="T21" s="250"/>
      <c r="U21" s="250"/>
      <c r="V21" s="258"/>
      <c r="W21" s="250"/>
    </row>
    <row r="22" spans="1:23">
      <c r="A22" s="250" t="s">
        <v>241</v>
      </c>
      <c r="B22" s="246">
        <v>0</v>
      </c>
      <c r="C22" s="246">
        <v>0</v>
      </c>
      <c r="D22" s="246">
        <v>0</v>
      </c>
      <c r="E22" s="246">
        <v>0</v>
      </c>
      <c r="F22" s="246">
        <v>0</v>
      </c>
      <c r="G22" s="246">
        <v>0</v>
      </c>
      <c r="H22" s="246">
        <v>0</v>
      </c>
      <c r="I22" s="246">
        <v>0</v>
      </c>
      <c r="J22" s="246">
        <v>0</v>
      </c>
      <c r="K22" s="246">
        <v>0</v>
      </c>
      <c r="L22" s="246">
        <v>0</v>
      </c>
      <c r="M22" s="246">
        <v>0</v>
      </c>
      <c r="N22" s="246">
        <v>0</v>
      </c>
      <c r="O22" s="246">
        <v>0</v>
      </c>
      <c r="P22" s="246">
        <v>0</v>
      </c>
      <c r="Q22" s="246">
        <v>0</v>
      </c>
      <c r="R22" s="246">
        <v>0</v>
      </c>
      <c r="S22" s="246">
        <v>0</v>
      </c>
      <c r="T22" s="246">
        <v>0</v>
      </c>
      <c r="U22" s="246">
        <v>0</v>
      </c>
      <c r="V22" s="259">
        <f>SUM(B22:U22)</f>
        <v>0</v>
      </c>
      <c r="W22" s="246">
        <f>V22/20</f>
        <v>0</v>
      </c>
    </row>
    <row r="23" spans="1:23">
      <c r="A23" s="208" t="s">
        <v>33</v>
      </c>
      <c r="B23" s="246"/>
      <c r="C23" s="246"/>
      <c r="D23" s="246"/>
      <c r="E23" s="246"/>
      <c r="F23" s="246"/>
      <c r="G23" s="246"/>
      <c r="H23" s="246"/>
      <c r="I23" s="246"/>
      <c r="J23" s="246"/>
      <c r="K23" s="246"/>
      <c r="L23" s="246"/>
      <c r="M23" s="246"/>
      <c r="N23" s="246"/>
      <c r="O23" s="246"/>
      <c r="P23" s="246"/>
      <c r="Q23" s="246"/>
      <c r="R23" s="246"/>
      <c r="S23" s="246"/>
      <c r="T23" s="246"/>
      <c r="U23" s="246"/>
      <c r="V23" s="259"/>
      <c r="W23" s="246"/>
    </row>
    <row r="24" spans="1:23">
      <c r="A24" s="250" t="s">
        <v>34</v>
      </c>
      <c r="B24" s="246">
        <f>'4.FindingSanctuary rMCZ Impacts'!$EJ65</f>
        <v>7.3737657075362714E-2</v>
      </c>
      <c r="C24" s="246">
        <f>'4.FindingSanctuary rMCZ Impacts'!$EJ65</f>
        <v>7.3737657075362714E-2</v>
      </c>
      <c r="D24" s="246">
        <f>'4.FindingSanctuary rMCZ Impacts'!$EJ65</f>
        <v>7.3737657075362714E-2</v>
      </c>
      <c r="E24" s="246">
        <f>'4.FindingSanctuary rMCZ Impacts'!$EJ65</f>
        <v>7.3737657075362714E-2</v>
      </c>
      <c r="F24" s="246">
        <f>'4.FindingSanctuary rMCZ Impacts'!$EJ65</f>
        <v>7.3737657075362714E-2</v>
      </c>
      <c r="G24" s="246">
        <f>'4.FindingSanctuary rMCZ Impacts'!$EJ65</f>
        <v>7.3737657075362714E-2</v>
      </c>
      <c r="H24" s="246">
        <f>'4.FindingSanctuary rMCZ Impacts'!$EJ65</f>
        <v>7.3737657075362714E-2</v>
      </c>
      <c r="I24" s="246">
        <f>'4.FindingSanctuary rMCZ Impacts'!$EJ65</f>
        <v>7.3737657075362714E-2</v>
      </c>
      <c r="J24" s="246">
        <f>'4.FindingSanctuary rMCZ Impacts'!$EJ65</f>
        <v>7.3737657075362714E-2</v>
      </c>
      <c r="K24" s="246">
        <f>'4.FindingSanctuary rMCZ Impacts'!$EJ65</f>
        <v>7.3737657075362714E-2</v>
      </c>
      <c r="L24" s="246">
        <f>'4.FindingSanctuary rMCZ Impacts'!$EJ65</f>
        <v>7.3737657075362714E-2</v>
      </c>
      <c r="M24" s="246">
        <f>'4.FindingSanctuary rMCZ Impacts'!$EJ65</f>
        <v>7.3737657075362714E-2</v>
      </c>
      <c r="N24" s="246">
        <f>'4.FindingSanctuary rMCZ Impacts'!$EJ65</f>
        <v>7.3737657075362714E-2</v>
      </c>
      <c r="O24" s="246">
        <f>'4.FindingSanctuary rMCZ Impacts'!$EJ65</f>
        <v>7.3737657075362714E-2</v>
      </c>
      <c r="P24" s="246">
        <f>'4.FindingSanctuary rMCZ Impacts'!$EJ65</f>
        <v>7.3737657075362714E-2</v>
      </c>
      <c r="Q24" s="246">
        <f>'4.FindingSanctuary rMCZ Impacts'!$EJ65</f>
        <v>7.3737657075362714E-2</v>
      </c>
      <c r="R24" s="246">
        <f>'4.FindingSanctuary rMCZ Impacts'!$EJ65</f>
        <v>7.3737657075362714E-2</v>
      </c>
      <c r="S24" s="246">
        <f>'4.FindingSanctuary rMCZ Impacts'!$EJ65</f>
        <v>7.3737657075362714E-2</v>
      </c>
      <c r="T24" s="246">
        <f>'4.FindingSanctuary rMCZ Impacts'!$EJ65</f>
        <v>7.3737657075362714E-2</v>
      </c>
      <c r="U24" s="246">
        <f>'4.FindingSanctuary rMCZ Impacts'!$EJ65</f>
        <v>7.3737657075362714E-2</v>
      </c>
      <c r="V24" s="259">
        <f>SUM(B24:U24)</f>
        <v>1.4747531415072543</v>
      </c>
      <c r="W24" s="246">
        <f>V24/20</f>
        <v>7.3737657075362714E-2</v>
      </c>
    </row>
    <row r="25" spans="1:23">
      <c r="A25" s="208"/>
      <c r="B25" s="246"/>
      <c r="C25" s="246"/>
      <c r="D25" s="246"/>
      <c r="E25" s="246"/>
      <c r="F25" s="246"/>
      <c r="G25" s="246"/>
      <c r="H25" s="246"/>
      <c r="I25" s="246"/>
      <c r="J25" s="246"/>
      <c r="K25" s="246"/>
      <c r="L25" s="246"/>
      <c r="M25" s="246"/>
      <c r="N25" s="246"/>
      <c r="O25" s="246"/>
      <c r="P25" s="246"/>
      <c r="Q25" s="246"/>
      <c r="R25" s="246"/>
      <c r="S25" s="246"/>
      <c r="T25" s="246"/>
      <c r="U25" s="246"/>
      <c r="V25" s="259"/>
      <c r="W25" s="246"/>
    </row>
    <row r="26" spans="1:23">
      <c r="A26" s="250" t="s">
        <v>36</v>
      </c>
      <c r="B26" s="246">
        <f t="shared" ref="B26:U26" si="5">B22</f>
        <v>0</v>
      </c>
      <c r="C26" s="246">
        <f t="shared" si="5"/>
        <v>0</v>
      </c>
      <c r="D26" s="246">
        <f t="shared" si="5"/>
        <v>0</v>
      </c>
      <c r="E26" s="246">
        <f t="shared" si="5"/>
        <v>0</v>
      </c>
      <c r="F26" s="246">
        <f t="shared" si="5"/>
        <v>0</v>
      </c>
      <c r="G26" s="246">
        <f t="shared" si="5"/>
        <v>0</v>
      </c>
      <c r="H26" s="246">
        <f t="shared" si="5"/>
        <v>0</v>
      </c>
      <c r="I26" s="246">
        <f t="shared" si="5"/>
        <v>0</v>
      </c>
      <c r="J26" s="246">
        <f t="shared" si="5"/>
        <v>0</v>
      </c>
      <c r="K26" s="246">
        <f t="shared" si="5"/>
        <v>0</v>
      </c>
      <c r="L26" s="246">
        <f t="shared" si="5"/>
        <v>0</v>
      </c>
      <c r="M26" s="246">
        <f t="shared" si="5"/>
        <v>0</v>
      </c>
      <c r="N26" s="246">
        <f t="shared" si="5"/>
        <v>0</v>
      </c>
      <c r="O26" s="246">
        <f t="shared" si="5"/>
        <v>0</v>
      </c>
      <c r="P26" s="246">
        <f t="shared" si="5"/>
        <v>0</v>
      </c>
      <c r="Q26" s="246">
        <f t="shared" si="5"/>
        <v>0</v>
      </c>
      <c r="R26" s="246">
        <f t="shared" si="5"/>
        <v>0</v>
      </c>
      <c r="S26" s="246">
        <f t="shared" si="5"/>
        <v>0</v>
      </c>
      <c r="T26" s="246">
        <f t="shared" si="5"/>
        <v>0</v>
      </c>
      <c r="U26" s="246">
        <f t="shared" si="5"/>
        <v>0</v>
      </c>
      <c r="V26" s="259">
        <f t="shared" ref="V26:V28" si="6">SUM(B26:U26)</f>
        <v>0</v>
      </c>
      <c r="W26" s="246">
        <f t="shared" ref="W26:W28" si="7">V26/20</f>
        <v>0</v>
      </c>
    </row>
    <row r="27" spans="1:23">
      <c r="A27" s="250" t="s">
        <v>37</v>
      </c>
      <c r="B27" s="246">
        <f t="shared" ref="B27:U27" si="8">B24</f>
        <v>7.3737657075362714E-2</v>
      </c>
      <c r="C27" s="246">
        <f t="shared" si="8"/>
        <v>7.3737657075362714E-2</v>
      </c>
      <c r="D27" s="246">
        <f t="shared" si="8"/>
        <v>7.3737657075362714E-2</v>
      </c>
      <c r="E27" s="246">
        <f t="shared" si="8"/>
        <v>7.3737657075362714E-2</v>
      </c>
      <c r="F27" s="246">
        <f t="shared" si="8"/>
        <v>7.3737657075362714E-2</v>
      </c>
      <c r="G27" s="246">
        <f t="shared" si="8"/>
        <v>7.3737657075362714E-2</v>
      </c>
      <c r="H27" s="246">
        <f t="shared" si="8"/>
        <v>7.3737657075362714E-2</v>
      </c>
      <c r="I27" s="246">
        <f t="shared" si="8"/>
        <v>7.3737657075362714E-2</v>
      </c>
      <c r="J27" s="246">
        <f t="shared" si="8"/>
        <v>7.3737657075362714E-2</v>
      </c>
      <c r="K27" s="246">
        <f t="shared" si="8"/>
        <v>7.3737657075362714E-2</v>
      </c>
      <c r="L27" s="246">
        <f t="shared" si="8"/>
        <v>7.3737657075362714E-2</v>
      </c>
      <c r="M27" s="246">
        <f t="shared" si="8"/>
        <v>7.3737657075362714E-2</v>
      </c>
      <c r="N27" s="246">
        <f t="shared" si="8"/>
        <v>7.3737657075362714E-2</v>
      </c>
      <c r="O27" s="246">
        <f t="shared" si="8"/>
        <v>7.3737657075362714E-2</v>
      </c>
      <c r="P27" s="246">
        <f t="shared" si="8"/>
        <v>7.3737657075362714E-2</v>
      </c>
      <c r="Q27" s="246">
        <f t="shared" si="8"/>
        <v>7.3737657075362714E-2</v>
      </c>
      <c r="R27" s="246">
        <f t="shared" si="8"/>
        <v>7.3737657075362714E-2</v>
      </c>
      <c r="S27" s="246">
        <f t="shared" si="8"/>
        <v>7.3737657075362714E-2</v>
      </c>
      <c r="T27" s="246">
        <f t="shared" si="8"/>
        <v>7.3737657075362714E-2</v>
      </c>
      <c r="U27" s="246">
        <f t="shared" si="8"/>
        <v>7.3737657075362714E-2</v>
      </c>
      <c r="V27" s="259">
        <f t="shared" si="6"/>
        <v>1.4747531415072543</v>
      </c>
      <c r="W27" s="246">
        <f t="shared" si="7"/>
        <v>7.3737657075362714E-2</v>
      </c>
    </row>
    <row r="28" spans="1:23">
      <c r="A28" s="106" t="s">
        <v>35</v>
      </c>
      <c r="B28" s="107">
        <f>B27+B26</f>
        <v>7.3737657075362714E-2</v>
      </c>
      <c r="C28" s="107">
        <f t="shared" ref="C28:U28" si="9">C27+C26</f>
        <v>7.3737657075362714E-2</v>
      </c>
      <c r="D28" s="107">
        <f t="shared" si="9"/>
        <v>7.3737657075362714E-2</v>
      </c>
      <c r="E28" s="107">
        <f t="shared" si="9"/>
        <v>7.3737657075362714E-2</v>
      </c>
      <c r="F28" s="107">
        <f t="shared" si="9"/>
        <v>7.3737657075362714E-2</v>
      </c>
      <c r="G28" s="107">
        <f t="shared" si="9"/>
        <v>7.3737657075362714E-2</v>
      </c>
      <c r="H28" s="107">
        <f t="shared" si="9"/>
        <v>7.3737657075362714E-2</v>
      </c>
      <c r="I28" s="107">
        <f t="shared" si="9"/>
        <v>7.3737657075362714E-2</v>
      </c>
      <c r="J28" s="107">
        <f t="shared" si="9"/>
        <v>7.3737657075362714E-2</v>
      </c>
      <c r="K28" s="107">
        <f t="shared" si="9"/>
        <v>7.3737657075362714E-2</v>
      </c>
      <c r="L28" s="107">
        <f t="shared" si="9"/>
        <v>7.3737657075362714E-2</v>
      </c>
      <c r="M28" s="107">
        <f t="shared" si="9"/>
        <v>7.3737657075362714E-2</v>
      </c>
      <c r="N28" s="107">
        <f t="shared" si="9"/>
        <v>7.3737657075362714E-2</v>
      </c>
      <c r="O28" s="107">
        <f t="shared" si="9"/>
        <v>7.3737657075362714E-2</v>
      </c>
      <c r="P28" s="107">
        <f t="shared" si="9"/>
        <v>7.3737657075362714E-2</v>
      </c>
      <c r="Q28" s="107">
        <f t="shared" si="9"/>
        <v>7.3737657075362714E-2</v>
      </c>
      <c r="R28" s="107">
        <f t="shared" si="9"/>
        <v>7.3737657075362714E-2</v>
      </c>
      <c r="S28" s="107">
        <f t="shared" si="9"/>
        <v>7.3737657075362714E-2</v>
      </c>
      <c r="T28" s="107">
        <f t="shared" si="9"/>
        <v>7.3737657075362714E-2</v>
      </c>
      <c r="U28" s="107">
        <f t="shared" si="9"/>
        <v>7.3737657075362714E-2</v>
      </c>
      <c r="V28" s="260">
        <f t="shared" si="6"/>
        <v>1.4747531415072543</v>
      </c>
      <c r="W28" s="107">
        <f t="shared" si="7"/>
        <v>7.3737657075362714E-2</v>
      </c>
    </row>
    <row r="29" spans="1:23">
      <c r="A29" s="106" t="s">
        <v>185</v>
      </c>
      <c r="B29" s="243" t="s">
        <v>8</v>
      </c>
      <c r="C29" s="243" t="s">
        <v>8</v>
      </c>
      <c r="D29" s="243" t="s">
        <v>8</v>
      </c>
      <c r="E29" s="243" t="s">
        <v>8</v>
      </c>
      <c r="F29" s="243" t="s">
        <v>8</v>
      </c>
      <c r="G29" s="243" t="s">
        <v>8</v>
      </c>
      <c r="H29" s="243" t="s">
        <v>8</v>
      </c>
      <c r="I29" s="243" t="s">
        <v>8</v>
      </c>
      <c r="J29" s="243" t="s">
        <v>8</v>
      </c>
      <c r="K29" s="243" t="s">
        <v>8</v>
      </c>
      <c r="L29" s="243" t="s">
        <v>8</v>
      </c>
      <c r="M29" s="243" t="s">
        <v>8</v>
      </c>
      <c r="N29" s="243" t="s">
        <v>8</v>
      </c>
      <c r="O29" s="243" t="s">
        <v>8</v>
      </c>
      <c r="P29" s="243" t="s">
        <v>8</v>
      </c>
      <c r="Q29" s="243" t="s">
        <v>8</v>
      </c>
      <c r="R29" s="243" t="s">
        <v>8</v>
      </c>
      <c r="S29" s="243" t="s">
        <v>8</v>
      </c>
      <c r="T29" s="243" t="s">
        <v>8</v>
      </c>
      <c r="U29" s="243" t="s">
        <v>8</v>
      </c>
      <c r="V29" s="260">
        <f>NPV(3.5%,B28:U28)</f>
        <v>1.0479893208961117</v>
      </c>
      <c r="W29" s="243" t="s">
        <v>8</v>
      </c>
    </row>
    <row r="30" spans="1:23">
      <c r="A30" s="254"/>
      <c r="B30" s="255"/>
      <c r="C30" s="255"/>
      <c r="D30" s="255"/>
      <c r="E30" s="255"/>
      <c r="F30" s="255"/>
      <c r="G30" s="255"/>
      <c r="H30" s="255"/>
      <c r="I30" s="255"/>
      <c r="J30" s="255"/>
      <c r="K30" s="255"/>
      <c r="L30" s="255"/>
      <c r="M30" s="255"/>
      <c r="N30" s="255"/>
      <c r="O30" s="255"/>
      <c r="P30" s="255"/>
      <c r="Q30" s="255"/>
      <c r="R30" s="255"/>
      <c r="S30" s="255"/>
      <c r="T30" s="255"/>
      <c r="U30" s="255"/>
      <c r="V30" s="261"/>
      <c r="W30" s="255"/>
    </row>
    <row r="31" spans="1:23">
      <c r="A31" s="106" t="s">
        <v>237</v>
      </c>
      <c r="B31" s="243"/>
      <c r="C31" s="243"/>
      <c r="D31" s="243"/>
      <c r="E31" s="243"/>
      <c r="F31" s="243"/>
      <c r="G31" s="243"/>
      <c r="H31" s="243"/>
      <c r="I31" s="243"/>
      <c r="J31" s="243"/>
      <c r="K31" s="243"/>
      <c r="L31" s="243"/>
      <c r="M31" s="243"/>
      <c r="N31" s="243"/>
      <c r="O31" s="243"/>
      <c r="P31" s="243"/>
      <c r="Q31" s="243"/>
      <c r="R31" s="243"/>
      <c r="S31" s="243"/>
      <c r="T31" s="243"/>
      <c r="U31" s="243"/>
      <c r="V31" s="260"/>
      <c r="W31" s="243"/>
    </row>
    <row r="32" spans="1:23">
      <c r="A32" s="208" t="s">
        <v>32</v>
      </c>
      <c r="B32" s="250"/>
      <c r="C32" s="250"/>
      <c r="D32" s="250"/>
      <c r="E32" s="250"/>
      <c r="F32" s="250"/>
      <c r="G32" s="250"/>
      <c r="H32" s="250"/>
      <c r="I32" s="250"/>
      <c r="J32" s="250"/>
      <c r="K32" s="250"/>
      <c r="L32" s="250"/>
      <c r="M32" s="250"/>
      <c r="N32" s="250"/>
      <c r="O32" s="250"/>
      <c r="P32" s="250"/>
      <c r="Q32" s="250"/>
      <c r="R32" s="250"/>
      <c r="S32" s="250"/>
      <c r="T32" s="250"/>
      <c r="U32" s="250"/>
      <c r="V32" s="258"/>
      <c r="W32" s="250"/>
    </row>
    <row r="33" spans="1:23">
      <c r="A33" s="250" t="s">
        <v>241</v>
      </c>
      <c r="B33" s="246">
        <v>0</v>
      </c>
      <c r="C33" s="246">
        <v>0</v>
      </c>
      <c r="D33" s="246">
        <v>0</v>
      </c>
      <c r="E33" s="246">
        <v>0</v>
      </c>
      <c r="F33" s="246">
        <v>0</v>
      </c>
      <c r="G33" s="246">
        <v>0</v>
      </c>
      <c r="H33" s="246">
        <v>0</v>
      </c>
      <c r="I33" s="246">
        <v>0</v>
      </c>
      <c r="J33" s="246">
        <v>0</v>
      </c>
      <c r="K33" s="246">
        <v>0</v>
      </c>
      <c r="L33" s="246">
        <v>0</v>
      </c>
      <c r="M33" s="246">
        <v>0</v>
      </c>
      <c r="N33" s="246">
        <v>0</v>
      </c>
      <c r="O33" s="246">
        <v>0</v>
      </c>
      <c r="P33" s="246">
        <v>0</v>
      </c>
      <c r="Q33" s="246">
        <v>0</v>
      </c>
      <c r="R33" s="246">
        <v>0</v>
      </c>
      <c r="S33" s="246">
        <v>0</v>
      </c>
      <c r="T33" s="246">
        <v>0</v>
      </c>
      <c r="U33" s="246">
        <v>0</v>
      </c>
      <c r="V33" s="259">
        <f>SUM(B33:U33)</f>
        <v>0</v>
      </c>
      <c r="W33" s="246">
        <f>V33/20</f>
        <v>0</v>
      </c>
    </row>
    <row r="34" spans="1:23">
      <c r="A34" s="208" t="s">
        <v>33</v>
      </c>
      <c r="B34" s="246"/>
      <c r="C34" s="246"/>
      <c r="D34" s="246"/>
      <c r="E34" s="246"/>
      <c r="F34" s="246"/>
      <c r="G34" s="246"/>
      <c r="H34" s="246"/>
      <c r="I34" s="246"/>
      <c r="J34" s="246"/>
      <c r="K34" s="246"/>
      <c r="L34" s="246"/>
      <c r="M34" s="246"/>
      <c r="N34" s="246"/>
      <c r="O34" s="246"/>
      <c r="P34" s="246"/>
      <c r="Q34" s="246"/>
      <c r="R34" s="246"/>
      <c r="S34" s="246"/>
      <c r="T34" s="246"/>
      <c r="U34" s="246"/>
      <c r="V34" s="259"/>
      <c r="W34" s="246"/>
    </row>
    <row r="35" spans="1:23">
      <c r="A35" s="250" t="s">
        <v>34</v>
      </c>
      <c r="B35" s="246">
        <f>'5. ISCZ rMCZ Impacts'!DD38</f>
        <v>0.2712805958960573</v>
      </c>
      <c r="C35" s="246">
        <f>'5. ISCZ rMCZ Impacts'!$DD$38</f>
        <v>0.2712805958960573</v>
      </c>
      <c r="D35" s="246">
        <f>'5. ISCZ rMCZ Impacts'!$DD$38</f>
        <v>0.2712805958960573</v>
      </c>
      <c r="E35" s="246">
        <f>'5. ISCZ rMCZ Impacts'!$DD$38</f>
        <v>0.2712805958960573</v>
      </c>
      <c r="F35" s="246">
        <f>'5. ISCZ rMCZ Impacts'!$DD$38</f>
        <v>0.2712805958960573</v>
      </c>
      <c r="G35" s="246">
        <f>'5. ISCZ rMCZ Impacts'!$DD$38</f>
        <v>0.2712805958960573</v>
      </c>
      <c r="H35" s="246">
        <f>'5. ISCZ rMCZ Impacts'!$DD$38</f>
        <v>0.2712805958960573</v>
      </c>
      <c r="I35" s="246">
        <f>'5. ISCZ rMCZ Impacts'!$DD$38</f>
        <v>0.2712805958960573</v>
      </c>
      <c r="J35" s="246">
        <f>'5. ISCZ rMCZ Impacts'!$DD$38</f>
        <v>0.2712805958960573</v>
      </c>
      <c r="K35" s="246">
        <f>'5. ISCZ rMCZ Impacts'!$DD$38</f>
        <v>0.2712805958960573</v>
      </c>
      <c r="L35" s="246">
        <f>'5. ISCZ rMCZ Impacts'!$DD$38</f>
        <v>0.2712805958960573</v>
      </c>
      <c r="M35" s="246">
        <f>'5. ISCZ rMCZ Impacts'!$DD$38</f>
        <v>0.2712805958960573</v>
      </c>
      <c r="N35" s="246">
        <f>'5. ISCZ rMCZ Impacts'!$DD$38</f>
        <v>0.2712805958960573</v>
      </c>
      <c r="O35" s="246">
        <f>'5. ISCZ rMCZ Impacts'!$DD$38</f>
        <v>0.2712805958960573</v>
      </c>
      <c r="P35" s="246">
        <f>'5. ISCZ rMCZ Impacts'!$DD$38</f>
        <v>0.2712805958960573</v>
      </c>
      <c r="Q35" s="246">
        <f>'5. ISCZ rMCZ Impacts'!$DD$38</f>
        <v>0.2712805958960573</v>
      </c>
      <c r="R35" s="246">
        <f>'5. ISCZ rMCZ Impacts'!$DD$38</f>
        <v>0.2712805958960573</v>
      </c>
      <c r="S35" s="246">
        <f>'5. ISCZ rMCZ Impacts'!$DD$38</f>
        <v>0.2712805958960573</v>
      </c>
      <c r="T35" s="246">
        <f>'5. ISCZ rMCZ Impacts'!$DD$38</f>
        <v>0.2712805958960573</v>
      </c>
      <c r="U35" s="246">
        <f>'5. ISCZ rMCZ Impacts'!$DD$38</f>
        <v>0.2712805958960573</v>
      </c>
      <c r="V35" s="259">
        <f>SUM(B35:U35)</f>
        <v>5.4256119179211444</v>
      </c>
      <c r="W35" s="246">
        <f>V35/20</f>
        <v>0.27128059589605724</v>
      </c>
    </row>
    <row r="36" spans="1:23">
      <c r="A36" s="208"/>
      <c r="B36" s="246"/>
      <c r="C36" s="246"/>
      <c r="D36" s="246"/>
      <c r="E36" s="246"/>
      <c r="F36" s="246"/>
      <c r="G36" s="246"/>
      <c r="H36" s="246"/>
      <c r="I36" s="246"/>
      <c r="J36" s="246"/>
      <c r="K36" s="246"/>
      <c r="L36" s="246"/>
      <c r="M36" s="246"/>
      <c r="N36" s="246"/>
      <c r="O36" s="246"/>
      <c r="P36" s="246"/>
      <c r="Q36" s="246"/>
      <c r="R36" s="246"/>
      <c r="S36" s="246"/>
      <c r="T36" s="246"/>
      <c r="U36" s="246"/>
      <c r="V36" s="259"/>
      <c r="W36" s="246"/>
    </row>
    <row r="37" spans="1:23">
      <c r="A37" s="250" t="s">
        <v>36</v>
      </c>
      <c r="B37" s="246">
        <f t="shared" ref="B37:U37" si="10">B33</f>
        <v>0</v>
      </c>
      <c r="C37" s="246">
        <f t="shared" si="10"/>
        <v>0</v>
      </c>
      <c r="D37" s="246">
        <f t="shared" si="10"/>
        <v>0</v>
      </c>
      <c r="E37" s="246">
        <f t="shared" si="10"/>
        <v>0</v>
      </c>
      <c r="F37" s="246">
        <f t="shared" si="10"/>
        <v>0</v>
      </c>
      <c r="G37" s="246">
        <f t="shared" si="10"/>
        <v>0</v>
      </c>
      <c r="H37" s="246">
        <f t="shared" si="10"/>
        <v>0</v>
      </c>
      <c r="I37" s="246">
        <f t="shared" si="10"/>
        <v>0</v>
      </c>
      <c r="J37" s="246">
        <f t="shared" si="10"/>
        <v>0</v>
      </c>
      <c r="K37" s="246">
        <f t="shared" si="10"/>
        <v>0</v>
      </c>
      <c r="L37" s="246">
        <f t="shared" si="10"/>
        <v>0</v>
      </c>
      <c r="M37" s="246">
        <f t="shared" si="10"/>
        <v>0</v>
      </c>
      <c r="N37" s="246">
        <f t="shared" si="10"/>
        <v>0</v>
      </c>
      <c r="O37" s="246">
        <f t="shared" si="10"/>
        <v>0</v>
      </c>
      <c r="P37" s="246">
        <f t="shared" si="10"/>
        <v>0</v>
      </c>
      <c r="Q37" s="246">
        <f t="shared" si="10"/>
        <v>0</v>
      </c>
      <c r="R37" s="246">
        <f t="shared" si="10"/>
        <v>0</v>
      </c>
      <c r="S37" s="246">
        <f t="shared" si="10"/>
        <v>0</v>
      </c>
      <c r="T37" s="246">
        <f t="shared" si="10"/>
        <v>0</v>
      </c>
      <c r="U37" s="246">
        <f t="shared" si="10"/>
        <v>0</v>
      </c>
      <c r="V37" s="259">
        <f t="shared" ref="V37:V39" si="11">SUM(B37:U37)</f>
        <v>0</v>
      </c>
      <c r="W37" s="246">
        <f t="shared" ref="W37:W39" si="12">V37/20</f>
        <v>0</v>
      </c>
    </row>
    <row r="38" spans="1:23">
      <c r="A38" s="250" t="s">
        <v>37</v>
      </c>
      <c r="B38" s="246">
        <f t="shared" ref="B38:U38" si="13">B35</f>
        <v>0.2712805958960573</v>
      </c>
      <c r="C38" s="246">
        <f t="shared" si="13"/>
        <v>0.2712805958960573</v>
      </c>
      <c r="D38" s="246">
        <f t="shared" si="13"/>
        <v>0.2712805958960573</v>
      </c>
      <c r="E38" s="246">
        <f t="shared" si="13"/>
        <v>0.2712805958960573</v>
      </c>
      <c r="F38" s="246">
        <f t="shared" si="13"/>
        <v>0.2712805958960573</v>
      </c>
      <c r="G38" s="246">
        <f>G35</f>
        <v>0.2712805958960573</v>
      </c>
      <c r="H38" s="246">
        <f t="shared" si="13"/>
        <v>0.2712805958960573</v>
      </c>
      <c r="I38" s="246">
        <f t="shared" si="13"/>
        <v>0.2712805958960573</v>
      </c>
      <c r="J38" s="246">
        <f t="shared" si="13"/>
        <v>0.2712805958960573</v>
      </c>
      <c r="K38" s="246">
        <f t="shared" si="13"/>
        <v>0.2712805958960573</v>
      </c>
      <c r="L38" s="246">
        <f t="shared" si="13"/>
        <v>0.2712805958960573</v>
      </c>
      <c r="M38" s="246">
        <f t="shared" si="13"/>
        <v>0.2712805958960573</v>
      </c>
      <c r="N38" s="246">
        <f t="shared" si="13"/>
        <v>0.2712805958960573</v>
      </c>
      <c r="O38" s="246">
        <f t="shared" si="13"/>
        <v>0.2712805958960573</v>
      </c>
      <c r="P38" s="246">
        <f t="shared" si="13"/>
        <v>0.2712805958960573</v>
      </c>
      <c r="Q38" s="246">
        <f t="shared" si="13"/>
        <v>0.2712805958960573</v>
      </c>
      <c r="R38" s="246">
        <f t="shared" si="13"/>
        <v>0.2712805958960573</v>
      </c>
      <c r="S38" s="246">
        <f t="shared" si="13"/>
        <v>0.2712805958960573</v>
      </c>
      <c r="T38" s="246">
        <f t="shared" si="13"/>
        <v>0.2712805958960573</v>
      </c>
      <c r="U38" s="246">
        <f t="shared" si="13"/>
        <v>0.2712805958960573</v>
      </c>
      <c r="V38" s="259">
        <f t="shared" si="11"/>
        <v>5.4256119179211444</v>
      </c>
      <c r="W38" s="246">
        <f t="shared" si="12"/>
        <v>0.27128059589605724</v>
      </c>
    </row>
    <row r="39" spans="1:23">
      <c r="A39" s="106" t="s">
        <v>35</v>
      </c>
      <c r="B39" s="107">
        <f>B38+B37</f>
        <v>0.2712805958960573</v>
      </c>
      <c r="C39" s="107">
        <f t="shared" ref="C39:U39" si="14">C38+C37</f>
        <v>0.2712805958960573</v>
      </c>
      <c r="D39" s="107">
        <f t="shared" si="14"/>
        <v>0.2712805958960573</v>
      </c>
      <c r="E39" s="107">
        <f t="shared" si="14"/>
        <v>0.2712805958960573</v>
      </c>
      <c r="F39" s="107">
        <f t="shared" si="14"/>
        <v>0.2712805958960573</v>
      </c>
      <c r="G39" s="107">
        <f t="shared" si="14"/>
        <v>0.2712805958960573</v>
      </c>
      <c r="H39" s="107">
        <f t="shared" si="14"/>
        <v>0.2712805958960573</v>
      </c>
      <c r="I39" s="107">
        <f t="shared" si="14"/>
        <v>0.2712805958960573</v>
      </c>
      <c r="J39" s="107">
        <f t="shared" si="14"/>
        <v>0.2712805958960573</v>
      </c>
      <c r="K39" s="107">
        <f t="shared" si="14"/>
        <v>0.2712805958960573</v>
      </c>
      <c r="L39" s="107">
        <f t="shared" si="14"/>
        <v>0.2712805958960573</v>
      </c>
      <c r="M39" s="107">
        <f t="shared" si="14"/>
        <v>0.2712805958960573</v>
      </c>
      <c r="N39" s="107">
        <f t="shared" si="14"/>
        <v>0.2712805958960573</v>
      </c>
      <c r="O39" s="107">
        <f t="shared" si="14"/>
        <v>0.2712805958960573</v>
      </c>
      <c r="P39" s="107">
        <f t="shared" si="14"/>
        <v>0.2712805958960573</v>
      </c>
      <c r="Q39" s="107">
        <f t="shared" si="14"/>
        <v>0.2712805958960573</v>
      </c>
      <c r="R39" s="107">
        <f t="shared" si="14"/>
        <v>0.2712805958960573</v>
      </c>
      <c r="S39" s="107">
        <f t="shared" si="14"/>
        <v>0.2712805958960573</v>
      </c>
      <c r="T39" s="107">
        <f t="shared" si="14"/>
        <v>0.2712805958960573</v>
      </c>
      <c r="U39" s="107">
        <f t="shared" si="14"/>
        <v>0.2712805958960573</v>
      </c>
      <c r="V39" s="260">
        <f t="shared" si="11"/>
        <v>5.4256119179211444</v>
      </c>
      <c r="W39" s="107">
        <f t="shared" si="12"/>
        <v>0.27128059589605724</v>
      </c>
    </row>
    <row r="40" spans="1:23">
      <c r="A40" s="106" t="s">
        <v>185</v>
      </c>
      <c r="B40" s="243" t="s">
        <v>8</v>
      </c>
      <c r="C40" s="243" t="s">
        <v>8</v>
      </c>
      <c r="D40" s="243" t="s">
        <v>8</v>
      </c>
      <c r="E40" s="243" t="s">
        <v>8</v>
      </c>
      <c r="F40" s="243" t="s">
        <v>8</v>
      </c>
      <c r="G40" s="243" t="s">
        <v>8</v>
      </c>
      <c r="H40" s="243" t="s">
        <v>8</v>
      </c>
      <c r="I40" s="243" t="s">
        <v>8</v>
      </c>
      <c r="J40" s="243" t="s">
        <v>8</v>
      </c>
      <c r="K40" s="243" t="s">
        <v>8</v>
      </c>
      <c r="L40" s="243" t="s">
        <v>8</v>
      </c>
      <c r="M40" s="243" t="s">
        <v>8</v>
      </c>
      <c r="N40" s="243" t="s">
        <v>8</v>
      </c>
      <c r="O40" s="243" t="s">
        <v>8</v>
      </c>
      <c r="P40" s="243" t="s">
        <v>8</v>
      </c>
      <c r="Q40" s="243" t="s">
        <v>8</v>
      </c>
      <c r="R40" s="243" t="s">
        <v>8</v>
      </c>
      <c r="S40" s="243" t="s">
        <v>8</v>
      </c>
      <c r="T40" s="243" t="s">
        <v>8</v>
      </c>
      <c r="U40" s="243" t="s">
        <v>8</v>
      </c>
      <c r="V40" s="260">
        <f>NPV(3.5%,B39:U39)</f>
        <v>3.8555492368687134</v>
      </c>
      <c r="W40" s="243" t="s">
        <v>8</v>
      </c>
    </row>
    <row r="41" spans="1:23">
      <c r="A41" s="254"/>
      <c r="B41" s="255"/>
      <c r="C41" s="255"/>
      <c r="D41" s="255"/>
      <c r="E41" s="255"/>
      <c r="F41" s="255"/>
      <c r="G41" s="255"/>
      <c r="H41" s="255"/>
      <c r="I41" s="255"/>
      <c r="J41" s="255"/>
      <c r="K41" s="255"/>
      <c r="L41" s="255"/>
      <c r="M41" s="255"/>
      <c r="N41" s="255"/>
      <c r="O41" s="255"/>
      <c r="P41" s="255"/>
      <c r="Q41" s="255"/>
      <c r="R41" s="255"/>
      <c r="S41" s="255"/>
      <c r="T41" s="255"/>
      <c r="U41" s="255"/>
      <c r="V41" s="261"/>
      <c r="W41" s="255"/>
    </row>
    <row r="42" spans="1:23">
      <c r="A42" s="106" t="s">
        <v>238</v>
      </c>
      <c r="B42" s="243"/>
      <c r="C42" s="243"/>
      <c r="D42" s="243"/>
      <c r="E42" s="243"/>
      <c r="F42" s="243"/>
      <c r="G42" s="243"/>
      <c r="H42" s="243"/>
      <c r="I42" s="243"/>
      <c r="J42" s="243"/>
      <c r="K42" s="243"/>
      <c r="L42" s="243"/>
      <c r="M42" s="243"/>
      <c r="N42" s="243"/>
      <c r="O42" s="243"/>
      <c r="P42" s="243"/>
      <c r="Q42" s="243"/>
      <c r="R42" s="243"/>
      <c r="S42" s="243"/>
      <c r="T42" s="243"/>
      <c r="U42" s="243"/>
      <c r="V42" s="260"/>
      <c r="W42" s="243"/>
    </row>
    <row r="43" spans="1:23">
      <c r="A43" s="208" t="s">
        <v>32</v>
      </c>
      <c r="B43" s="250"/>
      <c r="C43" s="250"/>
      <c r="D43" s="250"/>
      <c r="E43" s="250"/>
      <c r="F43" s="250"/>
      <c r="G43" s="250"/>
      <c r="H43" s="250"/>
      <c r="I43" s="250"/>
      <c r="J43" s="250"/>
      <c r="K43" s="250"/>
      <c r="L43" s="250"/>
      <c r="M43" s="250"/>
      <c r="N43" s="250"/>
      <c r="O43" s="250"/>
      <c r="P43" s="250"/>
      <c r="Q43" s="250"/>
      <c r="R43" s="250"/>
      <c r="S43" s="250"/>
      <c r="T43" s="250"/>
      <c r="U43" s="250"/>
      <c r="V43" s="258"/>
      <c r="W43" s="250"/>
    </row>
    <row r="44" spans="1:23">
      <c r="A44" s="250" t="s">
        <v>241</v>
      </c>
      <c r="B44" s="246">
        <v>0</v>
      </c>
      <c r="C44" s="246">
        <v>0</v>
      </c>
      <c r="D44" s="246">
        <v>0</v>
      </c>
      <c r="E44" s="246">
        <v>0</v>
      </c>
      <c r="F44" s="246">
        <v>0</v>
      </c>
      <c r="G44" s="246">
        <v>0</v>
      </c>
      <c r="H44" s="246">
        <v>0</v>
      </c>
      <c r="I44" s="246">
        <v>0</v>
      </c>
      <c r="J44" s="246">
        <v>0</v>
      </c>
      <c r="K44" s="246">
        <v>0</v>
      </c>
      <c r="L44" s="246">
        <v>0</v>
      </c>
      <c r="M44" s="246">
        <v>0</v>
      </c>
      <c r="N44" s="246">
        <v>0</v>
      </c>
      <c r="O44" s="246">
        <v>0</v>
      </c>
      <c r="P44" s="246">
        <v>0</v>
      </c>
      <c r="Q44" s="246">
        <v>0</v>
      </c>
      <c r="R44" s="246">
        <v>0</v>
      </c>
      <c r="S44" s="246">
        <v>0</v>
      </c>
      <c r="T44" s="246">
        <v>0</v>
      </c>
      <c r="U44" s="246">
        <v>0</v>
      </c>
      <c r="V44" s="259">
        <f>SUM(B44:U44)</f>
        <v>0</v>
      </c>
      <c r="W44" s="246">
        <f>V44/20</f>
        <v>0</v>
      </c>
    </row>
    <row r="45" spans="1:23">
      <c r="A45" s="208" t="s">
        <v>33</v>
      </c>
      <c r="B45" s="246"/>
      <c r="C45" s="246"/>
      <c r="D45" s="246"/>
      <c r="E45" s="246"/>
      <c r="F45" s="246"/>
      <c r="G45" s="246"/>
      <c r="H45" s="246"/>
      <c r="I45" s="246"/>
      <c r="J45" s="246"/>
      <c r="K45" s="246"/>
      <c r="L45" s="246"/>
      <c r="M45" s="246"/>
      <c r="N45" s="246"/>
      <c r="O45" s="246"/>
      <c r="P45" s="246"/>
      <c r="Q45" s="246"/>
      <c r="R45" s="246"/>
      <c r="S45" s="246"/>
      <c r="T45" s="246"/>
      <c r="U45" s="246"/>
      <c r="V45" s="259"/>
      <c r="W45" s="246"/>
    </row>
    <row r="46" spans="1:23">
      <c r="A46" s="250" t="s">
        <v>34</v>
      </c>
      <c r="B46" s="246">
        <f>'6. Net Gain rMCZ Impacts'!$DT39-'6. Net Gain rMCZ Impacts'!$DT19</f>
        <v>1.4425282267678717E-2</v>
      </c>
      <c r="C46" s="246">
        <f>'6. Net Gain rMCZ Impacts'!$DT39-'6. Net Gain rMCZ Impacts'!$DT19</f>
        <v>1.4425282267678717E-2</v>
      </c>
      <c r="D46" s="246">
        <f>'6. Net Gain rMCZ Impacts'!$DT39-'6. Net Gain rMCZ Impacts'!$DT19</f>
        <v>1.4425282267678717E-2</v>
      </c>
      <c r="E46" s="246">
        <f>'6. Net Gain rMCZ Impacts'!$DT39-'6. Net Gain rMCZ Impacts'!$DT19</f>
        <v>1.4425282267678717E-2</v>
      </c>
      <c r="F46" s="246">
        <f>'6. Net Gain rMCZ Impacts'!$DT39-'6. Net Gain rMCZ Impacts'!$DT19</f>
        <v>1.4425282267678717E-2</v>
      </c>
      <c r="G46" s="246">
        <f>'6. Net Gain rMCZ Impacts'!$DT39-'6. Net Gain rMCZ Impacts'!$DT19</f>
        <v>1.4425282267678717E-2</v>
      </c>
      <c r="H46" s="246">
        <f>'6. Net Gain rMCZ Impacts'!$DT39</f>
        <v>2.3476409892203558E-2</v>
      </c>
      <c r="I46" s="246">
        <f>'6. Net Gain rMCZ Impacts'!$DT39</f>
        <v>2.3476409892203558E-2</v>
      </c>
      <c r="J46" s="246">
        <f>'6. Net Gain rMCZ Impacts'!$DT39</f>
        <v>2.3476409892203558E-2</v>
      </c>
      <c r="K46" s="246">
        <f>'6. Net Gain rMCZ Impacts'!$DT39</f>
        <v>2.3476409892203558E-2</v>
      </c>
      <c r="L46" s="246">
        <f>'6. Net Gain rMCZ Impacts'!$DT39</f>
        <v>2.3476409892203558E-2</v>
      </c>
      <c r="M46" s="246">
        <f>'6. Net Gain rMCZ Impacts'!$DT39</f>
        <v>2.3476409892203558E-2</v>
      </c>
      <c r="N46" s="246">
        <f>'6. Net Gain rMCZ Impacts'!$DT39</f>
        <v>2.3476409892203558E-2</v>
      </c>
      <c r="O46" s="246">
        <f>'6. Net Gain rMCZ Impacts'!$DT39</f>
        <v>2.3476409892203558E-2</v>
      </c>
      <c r="P46" s="246">
        <f>'6. Net Gain rMCZ Impacts'!$DT39</f>
        <v>2.3476409892203558E-2</v>
      </c>
      <c r="Q46" s="246">
        <f>'6. Net Gain rMCZ Impacts'!$DT39</f>
        <v>2.3476409892203558E-2</v>
      </c>
      <c r="R46" s="246">
        <f>'6. Net Gain rMCZ Impacts'!$DT39</f>
        <v>2.3476409892203558E-2</v>
      </c>
      <c r="S46" s="246">
        <f>'6. Net Gain rMCZ Impacts'!$DT39</f>
        <v>2.3476409892203558E-2</v>
      </c>
      <c r="T46" s="246">
        <f>'6. Net Gain rMCZ Impacts'!$DT39</f>
        <v>2.3476409892203558E-2</v>
      </c>
      <c r="U46" s="246">
        <f>'6. Net Gain rMCZ Impacts'!$DT39</f>
        <v>2.3476409892203558E-2</v>
      </c>
      <c r="V46" s="259">
        <f>SUM(B46:U46)</f>
        <v>0.41522143209692219</v>
      </c>
      <c r="W46" s="246">
        <f>V46/20</f>
        <v>2.076107160484611E-2</v>
      </c>
    </row>
    <row r="47" spans="1:23">
      <c r="A47" s="208"/>
      <c r="B47" s="246"/>
      <c r="C47" s="246"/>
      <c r="D47" s="246"/>
      <c r="E47" s="246"/>
      <c r="F47" s="246"/>
      <c r="G47" s="246"/>
      <c r="H47" s="246"/>
      <c r="I47" s="246"/>
      <c r="J47" s="246"/>
      <c r="K47" s="246"/>
      <c r="L47" s="246"/>
      <c r="M47" s="246"/>
      <c r="N47" s="246"/>
      <c r="O47" s="246"/>
      <c r="P47" s="246"/>
      <c r="Q47" s="246"/>
      <c r="R47" s="246"/>
      <c r="S47" s="246"/>
      <c r="T47" s="246"/>
      <c r="U47" s="246"/>
      <c r="V47" s="259"/>
      <c r="W47" s="246"/>
    </row>
    <row r="48" spans="1:23">
      <c r="A48" s="250" t="s">
        <v>36</v>
      </c>
      <c r="B48" s="246">
        <f t="shared" ref="B48:U48" si="15">B44</f>
        <v>0</v>
      </c>
      <c r="C48" s="246">
        <f t="shared" si="15"/>
        <v>0</v>
      </c>
      <c r="D48" s="246">
        <f t="shared" si="15"/>
        <v>0</v>
      </c>
      <c r="E48" s="246">
        <f t="shared" si="15"/>
        <v>0</v>
      </c>
      <c r="F48" s="246">
        <f t="shared" si="15"/>
        <v>0</v>
      </c>
      <c r="G48" s="246">
        <f t="shared" si="15"/>
        <v>0</v>
      </c>
      <c r="H48" s="246">
        <f t="shared" si="15"/>
        <v>0</v>
      </c>
      <c r="I48" s="246">
        <f t="shared" si="15"/>
        <v>0</v>
      </c>
      <c r="J48" s="246">
        <f t="shared" si="15"/>
        <v>0</v>
      </c>
      <c r="K48" s="246">
        <f t="shared" si="15"/>
        <v>0</v>
      </c>
      <c r="L48" s="246">
        <f t="shared" si="15"/>
        <v>0</v>
      </c>
      <c r="M48" s="246">
        <f t="shared" si="15"/>
        <v>0</v>
      </c>
      <c r="N48" s="246">
        <f t="shared" si="15"/>
        <v>0</v>
      </c>
      <c r="O48" s="246">
        <f t="shared" si="15"/>
        <v>0</v>
      </c>
      <c r="P48" s="246">
        <f t="shared" si="15"/>
        <v>0</v>
      </c>
      <c r="Q48" s="246">
        <f t="shared" si="15"/>
        <v>0</v>
      </c>
      <c r="R48" s="246">
        <f t="shared" si="15"/>
        <v>0</v>
      </c>
      <c r="S48" s="246">
        <f t="shared" si="15"/>
        <v>0</v>
      </c>
      <c r="T48" s="246">
        <f t="shared" si="15"/>
        <v>0</v>
      </c>
      <c r="U48" s="246">
        <f t="shared" si="15"/>
        <v>0</v>
      </c>
      <c r="V48" s="259">
        <f t="shared" ref="V48:V50" si="16">SUM(B48:U48)</f>
        <v>0</v>
      </c>
      <c r="W48" s="246">
        <f t="shared" ref="W48:W50" si="17">V48/20</f>
        <v>0</v>
      </c>
    </row>
    <row r="49" spans="1:23">
      <c r="A49" s="250" t="s">
        <v>37</v>
      </c>
      <c r="B49" s="246">
        <f t="shared" ref="B49:U49" si="18">B46</f>
        <v>1.4425282267678717E-2</v>
      </c>
      <c r="C49" s="246">
        <f t="shared" si="18"/>
        <v>1.4425282267678717E-2</v>
      </c>
      <c r="D49" s="246">
        <f t="shared" si="18"/>
        <v>1.4425282267678717E-2</v>
      </c>
      <c r="E49" s="246">
        <f t="shared" si="18"/>
        <v>1.4425282267678717E-2</v>
      </c>
      <c r="F49" s="246">
        <f t="shared" si="18"/>
        <v>1.4425282267678717E-2</v>
      </c>
      <c r="G49" s="246">
        <f t="shared" si="18"/>
        <v>1.4425282267678717E-2</v>
      </c>
      <c r="H49" s="246">
        <f t="shared" si="18"/>
        <v>2.3476409892203558E-2</v>
      </c>
      <c r="I49" s="246">
        <f t="shared" si="18"/>
        <v>2.3476409892203558E-2</v>
      </c>
      <c r="J49" s="246">
        <f t="shared" si="18"/>
        <v>2.3476409892203558E-2</v>
      </c>
      <c r="K49" s="246">
        <f t="shared" si="18"/>
        <v>2.3476409892203558E-2</v>
      </c>
      <c r="L49" s="246">
        <f t="shared" si="18"/>
        <v>2.3476409892203558E-2</v>
      </c>
      <c r="M49" s="246">
        <f t="shared" si="18"/>
        <v>2.3476409892203558E-2</v>
      </c>
      <c r="N49" s="246">
        <f t="shared" si="18"/>
        <v>2.3476409892203558E-2</v>
      </c>
      <c r="O49" s="246">
        <f t="shared" si="18"/>
        <v>2.3476409892203558E-2</v>
      </c>
      <c r="P49" s="246">
        <f t="shared" si="18"/>
        <v>2.3476409892203558E-2</v>
      </c>
      <c r="Q49" s="246">
        <f t="shared" si="18"/>
        <v>2.3476409892203558E-2</v>
      </c>
      <c r="R49" s="246">
        <f t="shared" si="18"/>
        <v>2.3476409892203558E-2</v>
      </c>
      <c r="S49" s="246">
        <f t="shared" si="18"/>
        <v>2.3476409892203558E-2</v>
      </c>
      <c r="T49" s="246">
        <f t="shared" si="18"/>
        <v>2.3476409892203558E-2</v>
      </c>
      <c r="U49" s="246">
        <f t="shared" si="18"/>
        <v>2.3476409892203558E-2</v>
      </c>
      <c r="V49" s="259">
        <f t="shared" si="16"/>
        <v>0.41522143209692219</v>
      </c>
      <c r="W49" s="246">
        <f t="shared" si="17"/>
        <v>2.076107160484611E-2</v>
      </c>
    </row>
    <row r="50" spans="1:23">
      <c r="A50" s="106" t="s">
        <v>35</v>
      </c>
      <c r="B50" s="107">
        <f>B49+B48</f>
        <v>1.4425282267678717E-2</v>
      </c>
      <c r="C50" s="107">
        <f t="shared" ref="C50:U50" si="19">C49+C48</f>
        <v>1.4425282267678717E-2</v>
      </c>
      <c r="D50" s="107">
        <f t="shared" si="19"/>
        <v>1.4425282267678717E-2</v>
      </c>
      <c r="E50" s="107">
        <f t="shared" si="19"/>
        <v>1.4425282267678717E-2</v>
      </c>
      <c r="F50" s="107">
        <f t="shared" si="19"/>
        <v>1.4425282267678717E-2</v>
      </c>
      <c r="G50" s="107">
        <f t="shared" si="19"/>
        <v>1.4425282267678717E-2</v>
      </c>
      <c r="H50" s="107">
        <f t="shared" si="19"/>
        <v>2.3476409892203558E-2</v>
      </c>
      <c r="I50" s="107">
        <f t="shared" si="19"/>
        <v>2.3476409892203558E-2</v>
      </c>
      <c r="J50" s="107">
        <f t="shared" si="19"/>
        <v>2.3476409892203558E-2</v>
      </c>
      <c r="K50" s="107">
        <f t="shared" si="19"/>
        <v>2.3476409892203558E-2</v>
      </c>
      <c r="L50" s="107">
        <f t="shared" si="19"/>
        <v>2.3476409892203558E-2</v>
      </c>
      <c r="M50" s="107">
        <f t="shared" si="19"/>
        <v>2.3476409892203558E-2</v>
      </c>
      <c r="N50" s="107">
        <f t="shared" si="19"/>
        <v>2.3476409892203558E-2</v>
      </c>
      <c r="O50" s="107">
        <f t="shared" si="19"/>
        <v>2.3476409892203558E-2</v>
      </c>
      <c r="P50" s="107">
        <f t="shared" si="19"/>
        <v>2.3476409892203558E-2</v>
      </c>
      <c r="Q50" s="107">
        <f t="shared" si="19"/>
        <v>2.3476409892203558E-2</v>
      </c>
      <c r="R50" s="107">
        <f t="shared" si="19"/>
        <v>2.3476409892203558E-2</v>
      </c>
      <c r="S50" s="107">
        <f t="shared" si="19"/>
        <v>2.3476409892203558E-2</v>
      </c>
      <c r="T50" s="107">
        <f t="shared" si="19"/>
        <v>2.3476409892203558E-2</v>
      </c>
      <c r="U50" s="107">
        <f t="shared" si="19"/>
        <v>2.3476409892203558E-2</v>
      </c>
      <c r="V50" s="260">
        <f t="shared" si="16"/>
        <v>0.41522143209692219</v>
      </c>
      <c r="W50" s="107">
        <f t="shared" si="17"/>
        <v>2.076107160484611E-2</v>
      </c>
    </row>
    <row r="51" spans="1:23">
      <c r="A51" s="106" t="s">
        <v>185</v>
      </c>
      <c r="B51" s="243" t="s">
        <v>8</v>
      </c>
      <c r="C51" s="243" t="s">
        <v>8</v>
      </c>
      <c r="D51" s="243" t="s">
        <v>8</v>
      </c>
      <c r="E51" s="243" t="s">
        <v>8</v>
      </c>
      <c r="F51" s="243" t="s">
        <v>8</v>
      </c>
      <c r="G51" s="243" t="s">
        <v>8</v>
      </c>
      <c r="H51" s="243" t="s">
        <v>8</v>
      </c>
      <c r="I51" s="243" t="s">
        <v>8</v>
      </c>
      <c r="J51" s="243" t="s">
        <v>8</v>
      </c>
      <c r="K51" s="243" t="s">
        <v>8</v>
      </c>
      <c r="L51" s="243" t="s">
        <v>8</v>
      </c>
      <c r="M51" s="243" t="s">
        <v>8</v>
      </c>
      <c r="N51" s="243" t="s">
        <v>8</v>
      </c>
      <c r="O51" s="243" t="s">
        <v>8</v>
      </c>
      <c r="P51" s="243" t="s">
        <v>8</v>
      </c>
      <c r="Q51" s="243" t="s">
        <v>8</v>
      </c>
      <c r="R51" s="243" t="s">
        <v>8</v>
      </c>
      <c r="S51" s="243" t="s">
        <v>8</v>
      </c>
      <c r="T51" s="243" t="s">
        <v>8</v>
      </c>
      <c r="U51" s="243" t="s">
        <v>8</v>
      </c>
      <c r="V51" s="260">
        <f>NPV(3.5%,B50:U50)</f>
        <v>0.28542679203387711</v>
      </c>
      <c r="W51" s="243" t="s">
        <v>8</v>
      </c>
    </row>
    <row r="52" spans="1:23">
      <c r="A52" s="254"/>
      <c r="B52" s="255"/>
      <c r="C52" s="255"/>
      <c r="D52" s="255"/>
      <c r="E52" s="255"/>
      <c r="F52" s="255"/>
      <c r="G52" s="255"/>
      <c r="H52" s="255"/>
      <c r="I52" s="255"/>
      <c r="J52" s="255"/>
      <c r="K52" s="255"/>
      <c r="L52" s="255"/>
      <c r="M52" s="255"/>
      <c r="N52" s="255"/>
      <c r="O52" s="255"/>
      <c r="P52" s="255"/>
      <c r="Q52" s="255"/>
      <c r="R52" s="255"/>
      <c r="S52" s="255"/>
      <c r="T52" s="255"/>
      <c r="U52" s="255"/>
      <c r="V52" s="261"/>
      <c r="W52" s="255"/>
    </row>
    <row r="53" spans="1:23">
      <c r="A53" s="106" t="s">
        <v>239</v>
      </c>
      <c r="B53" s="243"/>
      <c r="C53" s="243"/>
      <c r="D53" s="243"/>
      <c r="E53" s="243"/>
      <c r="F53" s="243"/>
      <c r="G53" s="243"/>
      <c r="H53" s="243"/>
      <c r="I53" s="243"/>
      <c r="J53" s="243"/>
      <c r="K53" s="243"/>
      <c r="L53" s="243"/>
      <c r="M53" s="243"/>
      <c r="N53" s="243"/>
      <c r="O53" s="243"/>
      <c r="P53" s="243"/>
      <c r="Q53" s="243"/>
      <c r="R53" s="243"/>
      <c r="S53" s="243"/>
      <c r="T53" s="243"/>
      <c r="U53" s="243"/>
      <c r="V53" s="260"/>
      <c r="W53" s="243"/>
    </row>
    <row r="54" spans="1:23">
      <c r="A54" s="208" t="s">
        <v>32</v>
      </c>
      <c r="B54" s="250"/>
      <c r="C54" s="250"/>
      <c r="D54" s="250"/>
      <c r="E54" s="250"/>
      <c r="F54" s="250"/>
      <c r="G54" s="250"/>
      <c r="H54" s="250"/>
      <c r="I54" s="250"/>
      <c r="J54" s="250"/>
      <c r="K54" s="250"/>
      <c r="L54" s="250"/>
      <c r="M54" s="250"/>
      <c r="N54" s="250"/>
      <c r="O54" s="250"/>
      <c r="P54" s="250"/>
      <c r="Q54" s="250"/>
      <c r="R54" s="250"/>
      <c r="S54" s="250"/>
      <c r="T54" s="250"/>
      <c r="U54" s="250"/>
      <c r="V54" s="258"/>
      <c r="W54" s="250"/>
    </row>
    <row r="55" spans="1:23">
      <c r="A55" s="250" t="s">
        <v>240</v>
      </c>
      <c r="B55" s="246">
        <f t="shared" ref="B55:U55" si="20">B33+B22+B44+B11</f>
        <v>0</v>
      </c>
      <c r="C55" s="246">
        <f t="shared" si="20"/>
        <v>0</v>
      </c>
      <c r="D55" s="246">
        <f t="shared" si="20"/>
        <v>0</v>
      </c>
      <c r="E55" s="246">
        <f t="shared" si="20"/>
        <v>0</v>
      </c>
      <c r="F55" s="246">
        <f t="shared" si="20"/>
        <v>0</v>
      </c>
      <c r="G55" s="246">
        <f t="shared" si="20"/>
        <v>0</v>
      </c>
      <c r="H55" s="246">
        <f t="shared" si="20"/>
        <v>0</v>
      </c>
      <c r="I55" s="246">
        <f t="shared" si="20"/>
        <v>0</v>
      </c>
      <c r="J55" s="246">
        <f t="shared" si="20"/>
        <v>0</v>
      </c>
      <c r="K55" s="246">
        <f t="shared" si="20"/>
        <v>0</v>
      </c>
      <c r="L55" s="246">
        <f t="shared" si="20"/>
        <v>0</v>
      </c>
      <c r="M55" s="246">
        <f t="shared" si="20"/>
        <v>0</v>
      </c>
      <c r="N55" s="246">
        <f t="shared" si="20"/>
        <v>0</v>
      </c>
      <c r="O55" s="246">
        <f t="shared" si="20"/>
        <v>0</v>
      </c>
      <c r="P55" s="246">
        <f t="shared" si="20"/>
        <v>0</v>
      </c>
      <c r="Q55" s="246">
        <f t="shared" si="20"/>
        <v>0</v>
      </c>
      <c r="R55" s="246">
        <f t="shared" si="20"/>
        <v>0</v>
      </c>
      <c r="S55" s="246">
        <f t="shared" si="20"/>
        <v>0</v>
      </c>
      <c r="T55" s="246">
        <f t="shared" si="20"/>
        <v>0</v>
      </c>
      <c r="U55" s="246">
        <f t="shared" si="20"/>
        <v>0</v>
      </c>
      <c r="V55" s="259">
        <f>SUM(B55:U55)</f>
        <v>0</v>
      </c>
      <c r="W55" s="246">
        <f>V55/20</f>
        <v>0</v>
      </c>
    </row>
    <row r="56" spans="1:23">
      <c r="A56" s="208" t="s">
        <v>33</v>
      </c>
      <c r="B56" s="246"/>
      <c r="C56" s="246"/>
      <c r="D56" s="246"/>
      <c r="E56" s="246"/>
      <c r="F56" s="246"/>
      <c r="G56" s="246"/>
      <c r="H56" s="246"/>
      <c r="I56" s="246"/>
      <c r="J56" s="246"/>
      <c r="K56" s="246"/>
      <c r="L56" s="246"/>
      <c r="M56" s="246"/>
      <c r="N56" s="246"/>
      <c r="O56" s="246"/>
      <c r="P56" s="246"/>
      <c r="Q56" s="246"/>
      <c r="R56" s="246"/>
      <c r="S56" s="246"/>
      <c r="T56" s="246"/>
      <c r="U56" s="246"/>
      <c r="V56" s="259"/>
      <c r="W56" s="246"/>
    </row>
    <row r="57" spans="1:23">
      <c r="A57" s="250" t="s">
        <v>34</v>
      </c>
      <c r="B57" s="246">
        <f t="shared" ref="B57:U57" si="21">B35+B24+B46+B13</f>
        <v>1.0292090057929888</v>
      </c>
      <c r="C57" s="246">
        <f t="shared" si="21"/>
        <v>1.0292090057929888</v>
      </c>
      <c r="D57" s="246">
        <f t="shared" si="21"/>
        <v>1.0292090057929888</v>
      </c>
      <c r="E57" s="246">
        <f t="shared" si="21"/>
        <v>1.0292090057929888</v>
      </c>
      <c r="F57" s="246">
        <f t="shared" si="21"/>
        <v>1.0292090057929888</v>
      </c>
      <c r="G57" s="246">
        <f t="shared" si="21"/>
        <v>1.0292090057929888</v>
      </c>
      <c r="H57" s="246">
        <f t="shared" si="21"/>
        <v>1.0382601334175137</v>
      </c>
      <c r="I57" s="246">
        <f t="shared" si="21"/>
        <v>1.0382601334175137</v>
      </c>
      <c r="J57" s="246">
        <f t="shared" si="21"/>
        <v>1.0382601334175137</v>
      </c>
      <c r="K57" s="246">
        <f t="shared" si="21"/>
        <v>1.0382601334175137</v>
      </c>
      <c r="L57" s="246">
        <f t="shared" si="21"/>
        <v>1.0382601334175137</v>
      </c>
      <c r="M57" s="246">
        <f t="shared" si="21"/>
        <v>1.0382601334175137</v>
      </c>
      <c r="N57" s="246">
        <f t="shared" si="21"/>
        <v>1.0382601334175137</v>
      </c>
      <c r="O57" s="246">
        <f t="shared" si="21"/>
        <v>1.0382601334175137</v>
      </c>
      <c r="P57" s="246">
        <f t="shared" si="21"/>
        <v>1.0382601334175137</v>
      </c>
      <c r="Q57" s="246">
        <f t="shared" si="21"/>
        <v>1.0382601334175137</v>
      </c>
      <c r="R57" s="246">
        <f t="shared" si="21"/>
        <v>1.0382601334175137</v>
      </c>
      <c r="S57" s="246">
        <f t="shared" si="21"/>
        <v>1.0382601334175137</v>
      </c>
      <c r="T57" s="246">
        <f t="shared" si="21"/>
        <v>1.0382601334175137</v>
      </c>
      <c r="U57" s="246">
        <f t="shared" si="21"/>
        <v>1.0382601334175137</v>
      </c>
      <c r="V57" s="259">
        <f>SUM(B57:U57)</f>
        <v>20.710895902603113</v>
      </c>
      <c r="W57" s="246">
        <f>V57/20</f>
        <v>1.0355447951301557</v>
      </c>
    </row>
    <row r="58" spans="1:23">
      <c r="A58" s="208"/>
      <c r="B58" s="246"/>
      <c r="C58" s="246"/>
      <c r="D58" s="246"/>
      <c r="E58" s="246"/>
      <c r="F58" s="246"/>
      <c r="G58" s="246"/>
      <c r="H58" s="246"/>
      <c r="I58" s="246"/>
      <c r="J58" s="246"/>
      <c r="K58" s="246"/>
      <c r="L58" s="246"/>
      <c r="M58" s="246"/>
      <c r="N58" s="246"/>
      <c r="O58" s="246"/>
      <c r="P58" s="246"/>
      <c r="Q58" s="246"/>
      <c r="R58" s="246"/>
      <c r="S58" s="246"/>
      <c r="T58" s="246"/>
      <c r="U58" s="246"/>
      <c r="V58" s="259"/>
      <c r="W58" s="246"/>
    </row>
    <row r="59" spans="1:23">
      <c r="A59" s="250" t="s">
        <v>36</v>
      </c>
      <c r="B59" s="246">
        <f t="shared" ref="B59:U59" si="22">B55</f>
        <v>0</v>
      </c>
      <c r="C59" s="246">
        <f t="shared" si="22"/>
        <v>0</v>
      </c>
      <c r="D59" s="246">
        <f t="shared" si="22"/>
        <v>0</v>
      </c>
      <c r="E59" s="246">
        <f t="shared" si="22"/>
        <v>0</v>
      </c>
      <c r="F59" s="246">
        <f t="shared" si="22"/>
        <v>0</v>
      </c>
      <c r="G59" s="246">
        <f t="shared" si="22"/>
        <v>0</v>
      </c>
      <c r="H59" s="246">
        <f t="shared" si="22"/>
        <v>0</v>
      </c>
      <c r="I59" s="246">
        <f t="shared" si="22"/>
        <v>0</v>
      </c>
      <c r="J59" s="246">
        <f t="shared" si="22"/>
        <v>0</v>
      </c>
      <c r="K59" s="246">
        <f t="shared" si="22"/>
        <v>0</v>
      </c>
      <c r="L59" s="246">
        <f t="shared" si="22"/>
        <v>0</v>
      </c>
      <c r="M59" s="246">
        <f t="shared" si="22"/>
        <v>0</v>
      </c>
      <c r="N59" s="246">
        <f t="shared" si="22"/>
        <v>0</v>
      </c>
      <c r="O59" s="246">
        <f t="shared" si="22"/>
        <v>0</v>
      </c>
      <c r="P59" s="246">
        <f t="shared" si="22"/>
        <v>0</v>
      </c>
      <c r="Q59" s="246">
        <f t="shared" si="22"/>
        <v>0</v>
      </c>
      <c r="R59" s="246">
        <f t="shared" si="22"/>
        <v>0</v>
      </c>
      <c r="S59" s="246">
        <f t="shared" si="22"/>
        <v>0</v>
      </c>
      <c r="T59" s="246">
        <f t="shared" si="22"/>
        <v>0</v>
      </c>
      <c r="U59" s="246">
        <f t="shared" si="22"/>
        <v>0</v>
      </c>
      <c r="V59" s="259">
        <f t="shared" ref="V59:V61" si="23">SUM(B59:U59)</f>
        <v>0</v>
      </c>
      <c r="W59" s="246">
        <f t="shared" ref="W59:W61" si="24">V59/20</f>
        <v>0</v>
      </c>
    </row>
    <row r="60" spans="1:23">
      <c r="A60" s="250" t="s">
        <v>37</v>
      </c>
      <c r="B60" s="246">
        <f t="shared" ref="B60:U60" si="25">B57</f>
        <v>1.0292090057929888</v>
      </c>
      <c r="C60" s="246">
        <f t="shared" si="25"/>
        <v>1.0292090057929888</v>
      </c>
      <c r="D60" s="246">
        <f t="shared" si="25"/>
        <v>1.0292090057929888</v>
      </c>
      <c r="E60" s="246">
        <f t="shared" si="25"/>
        <v>1.0292090057929888</v>
      </c>
      <c r="F60" s="246">
        <f t="shared" si="25"/>
        <v>1.0292090057929888</v>
      </c>
      <c r="G60" s="246">
        <f t="shared" si="25"/>
        <v>1.0292090057929888</v>
      </c>
      <c r="H60" s="246">
        <f t="shared" si="25"/>
        <v>1.0382601334175137</v>
      </c>
      <c r="I60" s="246">
        <f t="shared" si="25"/>
        <v>1.0382601334175137</v>
      </c>
      <c r="J60" s="246">
        <f t="shared" si="25"/>
        <v>1.0382601334175137</v>
      </c>
      <c r="K60" s="246">
        <f t="shared" si="25"/>
        <v>1.0382601334175137</v>
      </c>
      <c r="L60" s="246">
        <f t="shared" si="25"/>
        <v>1.0382601334175137</v>
      </c>
      <c r="M60" s="246">
        <f t="shared" si="25"/>
        <v>1.0382601334175137</v>
      </c>
      <c r="N60" s="246">
        <f t="shared" si="25"/>
        <v>1.0382601334175137</v>
      </c>
      <c r="O60" s="246">
        <f t="shared" si="25"/>
        <v>1.0382601334175137</v>
      </c>
      <c r="P60" s="246">
        <f t="shared" si="25"/>
        <v>1.0382601334175137</v>
      </c>
      <c r="Q60" s="246">
        <f t="shared" si="25"/>
        <v>1.0382601334175137</v>
      </c>
      <c r="R60" s="246">
        <f t="shared" si="25"/>
        <v>1.0382601334175137</v>
      </c>
      <c r="S60" s="246">
        <f t="shared" si="25"/>
        <v>1.0382601334175137</v>
      </c>
      <c r="T60" s="246">
        <f t="shared" si="25"/>
        <v>1.0382601334175137</v>
      </c>
      <c r="U60" s="246">
        <f t="shared" si="25"/>
        <v>1.0382601334175137</v>
      </c>
      <c r="V60" s="259">
        <f t="shared" si="23"/>
        <v>20.710895902603113</v>
      </c>
      <c r="W60" s="246">
        <f t="shared" si="24"/>
        <v>1.0355447951301557</v>
      </c>
    </row>
    <row r="61" spans="1:23">
      <c r="A61" s="106" t="s">
        <v>35</v>
      </c>
      <c r="B61" s="107">
        <f>B60+B59</f>
        <v>1.0292090057929888</v>
      </c>
      <c r="C61" s="107">
        <f t="shared" ref="C61:U61" si="26">C60+C59</f>
        <v>1.0292090057929888</v>
      </c>
      <c r="D61" s="107">
        <f t="shared" si="26"/>
        <v>1.0292090057929888</v>
      </c>
      <c r="E61" s="107">
        <f t="shared" si="26"/>
        <v>1.0292090057929888</v>
      </c>
      <c r="F61" s="107">
        <f t="shared" si="26"/>
        <v>1.0292090057929888</v>
      </c>
      <c r="G61" s="107">
        <f t="shared" si="26"/>
        <v>1.0292090057929888</v>
      </c>
      <c r="H61" s="107">
        <f t="shared" si="26"/>
        <v>1.0382601334175137</v>
      </c>
      <c r="I61" s="107">
        <f t="shared" si="26"/>
        <v>1.0382601334175137</v>
      </c>
      <c r="J61" s="107">
        <f t="shared" si="26"/>
        <v>1.0382601334175137</v>
      </c>
      <c r="K61" s="107">
        <f t="shared" si="26"/>
        <v>1.0382601334175137</v>
      </c>
      <c r="L61" s="107">
        <f t="shared" si="26"/>
        <v>1.0382601334175137</v>
      </c>
      <c r="M61" s="107">
        <f t="shared" si="26"/>
        <v>1.0382601334175137</v>
      </c>
      <c r="N61" s="107">
        <f t="shared" si="26"/>
        <v>1.0382601334175137</v>
      </c>
      <c r="O61" s="107">
        <f t="shared" si="26"/>
        <v>1.0382601334175137</v>
      </c>
      <c r="P61" s="107">
        <f t="shared" si="26"/>
        <v>1.0382601334175137</v>
      </c>
      <c r="Q61" s="107">
        <f t="shared" si="26"/>
        <v>1.0382601334175137</v>
      </c>
      <c r="R61" s="107">
        <f t="shared" si="26"/>
        <v>1.0382601334175137</v>
      </c>
      <c r="S61" s="107">
        <f t="shared" si="26"/>
        <v>1.0382601334175137</v>
      </c>
      <c r="T61" s="107">
        <f t="shared" si="26"/>
        <v>1.0382601334175137</v>
      </c>
      <c r="U61" s="107">
        <f t="shared" si="26"/>
        <v>1.0382601334175137</v>
      </c>
      <c r="V61" s="260">
        <f t="shared" si="23"/>
        <v>20.710895902603113</v>
      </c>
      <c r="W61" s="107">
        <f t="shared" si="24"/>
        <v>1.0355447951301557</v>
      </c>
    </row>
    <row r="62" spans="1:23">
      <c r="A62" s="106" t="s">
        <v>185</v>
      </c>
      <c r="B62" s="243" t="s">
        <v>8</v>
      </c>
      <c r="C62" s="243" t="s">
        <v>8</v>
      </c>
      <c r="D62" s="243" t="s">
        <v>8</v>
      </c>
      <c r="E62" s="243" t="s">
        <v>8</v>
      </c>
      <c r="F62" s="243" t="s">
        <v>8</v>
      </c>
      <c r="G62" s="243" t="s">
        <v>8</v>
      </c>
      <c r="H62" s="243" t="s">
        <v>8</v>
      </c>
      <c r="I62" s="243" t="s">
        <v>8</v>
      </c>
      <c r="J62" s="243" t="s">
        <v>8</v>
      </c>
      <c r="K62" s="243" t="s">
        <v>8</v>
      </c>
      <c r="L62" s="243" t="s">
        <v>8</v>
      </c>
      <c r="M62" s="243" t="s">
        <v>8</v>
      </c>
      <c r="N62" s="243" t="s">
        <v>8</v>
      </c>
      <c r="O62" s="243" t="s">
        <v>8</v>
      </c>
      <c r="P62" s="243" t="s">
        <v>8</v>
      </c>
      <c r="Q62" s="243" t="s">
        <v>8</v>
      </c>
      <c r="R62" s="243" t="s">
        <v>8</v>
      </c>
      <c r="S62" s="243" t="s">
        <v>8</v>
      </c>
      <c r="T62" s="243" t="s">
        <v>8</v>
      </c>
      <c r="U62" s="243" t="s">
        <v>8</v>
      </c>
      <c r="V62" s="260">
        <f>NPV(3.5%,B61:U61)</f>
        <v>14.707942335032445</v>
      </c>
      <c r="W62" s="243" t="s">
        <v>8</v>
      </c>
    </row>
    <row r="63" spans="1:23">
      <c r="A63" s="254"/>
      <c r="B63" s="255"/>
      <c r="C63" s="255"/>
      <c r="D63" s="255"/>
      <c r="E63" s="255"/>
      <c r="F63" s="255"/>
      <c r="G63" s="255"/>
      <c r="H63" s="255"/>
      <c r="I63" s="255"/>
      <c r="J63" s="255"/>
      <c r="K63" s="255"/>
      <c r="L63" s="255"/>
      <c r="M63" s="255"/>
      <c r="N63" s="255"/>
      <c r="O63" s="255"/>
      <c r="P63" s="255"/>
      <c r="Q63" s="255"/>
      <c r="R63" s="255"/>
      <c r="S63" s="255"/>
      <c r="T63" s="255"/>
      <c r="U63" s="255"/>
      <c r="V63" s="261"/>
      <c r="W63" s="255"/>
    </row>
    <row r="64" spans="1:23">
      <c r="A64" s="106"/>
      <c r="B64" s="243"/>
      <c r="C64" s="243"/>
      <c r="D64" s="243"/>
      <c r="E64" s="243"/>
      <c r="F64" s="243"/>
      <c r="G64" s="243"/>
      <c r="H64" s="243"/>
      <c r="I64" s="243"/>
      <c r="J64" s="243"/>
      <c r="K64" s="243"/>
      <c r="L64" s="243"/>
      <c r="M64" s="243"/>
      <c r="N64" s="243"/>
      <c r="O64" s="243"/>
      <c r="P64" s="243"/>
      <c r="Q64" s="243"/>
      <c r="R64" s="243"/>
      <c r="S64" s="243"/>
      <c r="T64" s="243"/>
      <c r="U64" s="243"/>
      <c r="V64" s="107"/>
      <c r="W64" s="243"/>
    </row>
    <row r="65" spans="1:23" ht="13.5" thickBot="1">
      <c r="A65" s="106"/>
      <c r="B65" s="243"/>
      <c r="C65" s="243"/>
      <c r="D65" s="243"/>
      <c r="E65" s="243"/>
      <c r="F65" s="243"/>
      <c r="G65" s="243"/>
      <c r="H65" s="243"/>
      <c r="I65" s="243"/>
      <c r="J65" s="243"/>
      <c r="K65" s="243"/>
      <c r="L65" s="243"/>
      <c r="M65" s="243"/>
      <c r="N65" s="243"/>
      <c r="O65" s="243"/>
      <c r="P65" s="243"/>
      <c r="Q65" s="243"/>
      <c r="R65" s="243"/>
      <c r="S65" s="243"/>
      <c r="T65" s="243"/>
      <c r="U65" s="243"/>
      <c r="V65" s="107"/>
      <c r="W65" s="243"/>
    </row>
    <row r="66" spans="1:23" ht="27.75" customHeight="1" thickBot="1">
      <c r="A66" s="467" t="s">
        <v>38</v>
      </c>
      <c r="B66" s="468"/>
      <c r="C66" s="468"/>
      <c r="D66" s="468"/>
      <c r="E66" s="468"/>
      <c r="F66" s="468"/>
      <c r="G66" s="468"/>
      <c r="H66" s="468"/>
      <c r="I66" s="468"/>
      <c r="J66" s="468"/>
      <c r="K66" s="468"/>
      <c r="L66" s="468"/>
      <c r="M66" s="468"/>
      <c r="N66" s="468"/>
      <c r="O66" s="468"/>
      <c r="P66" s="468"/>
      <c r="Q66" s="468"/>
      <c r="R66" s="468"/>
      <c r="S66" s="468"/>
      <c r="T66" s="468"/>
      <c r="U66" s="468"/>
      <c r="V66" s="468"/>
      <c r="W66" s="469"/>
    </row>
    <row r="67" spans="1:23" s="249" customFormat="1">
      <c r="A67" s="262" t="s">
        <v>31</v>
      </c>
      <c r="B67" s="251">
        <v>2013</v>
      </c>
      <c r="C67" s="251">
        <v>2014</v>
      </c>
      <c r="D67" s="251">
        <v>2015</v>
      </c>
      <c r="E67" s="251">
        <v>2016</v>
      </c>
      <c r="F67" s="251">
        <v>2017</v>
      </c>
      <c r="G67" s="251">
        <v>2018</v>
      </c>
      <c r="H67" s="251">
        <v>2019</v>
      </c>
      <c r="I67" s="251">
        <v>2020</v>
      </c>
      <c r="J67" s="251">
        <v>2021</v>
      </c>
      <c r="K67" s="251">
        <v>2022</v>
      </c>
      <c r="L67" s="251">
        <v>2023</v>
      </c>
      <c r="M67" s="251">
        <v>2024</v>
      </c>
      <c r="N67" s="251">
        <v>2025</v>
      </c>
      <c r="O67" s="251">
        <v>2026</v>
      </c>
      <c r="P67" s="251">
        <v>2027</v>
      </c>
      <c r="Q67" s="251">
        <v>2028</v>
      </c>
      <c r="R67" s="251">
        <v>2029</v>
      </c>
      <c r="S67" s="251">
        <v>2030</v>
      </c>
      <c r="T67" s="251">
        <v>2031</v>
      </c>
      <c r="U67" s="263">
        <v>2032</v>
      </c>
      <c r="V67" s="470" t="s">
        <v>7</v>
      </c>
      <c r="W67" s="472" t="s">
        <v>234</v>
      </c>
    </row>
    <row r="68" spans="1:23" s="249" customFormat="1" ht="13.5" thickBot="1">
      <c r="A68" s="264" t="s">
        <v>233</v>
      </c>
      <c r="B68" s="252">
        <v>1</v>
      </c>
      <c r="C68" s="252">
        <v>2</v>
      </c>
      <c r="D68" s="252">
        <v>3</v>
      </c>
      <c r="E68" s="252">
        <v>4</v>
      </c>
      <c r="F68" s="252">
        <v>5</v>
      </c>
      <c r="G68" s="252">
        <v>6</v>
      </c>
      <c r="H68" s="252">
        <v>7</v>
      </c>
      <c r="I68" s="252">
        <v>8</v>
      </c>
      <c r="J68" s="252">
        <v>9</v>
      </c>
      <c r="K68" s="252">
        <v>10</v>
      </c>
      <c r="L68" s="252">
        <v>11</v>
      </c>
      <c r="M68" s="252">
        <v>12</v>
      </c>
      <c r="N68" s="252">
        <v>13</v>
      </c>
      <c r="O68" s="252">
        <v>14</v>
      </c>
      <c r="P68" s="252">
        <v>15</v>
      </c>
      <c r="Q68" s="252">
        <v>16</v>
      </c>
      <c r="R68" s="252">
        <v>17</v>
      </c>
      <c r="S68" s="252">
        <v>18</v>
      </c>
      <c r="T68" s="252">
        <v>19</v>
      </c>
      <c r="U68" s="265">
        <v>20</v>
      </c>
      <c r="V68" s="471"/>
      <c r="W68" s="473"/>
    </row>
    <row r="69" spans="1:23">
      <c r="A69" s="106" t="s">
        <v>235</v>
      </c>
      <c r="B69" s="243"/>
      <c r="C69" s="243"/>
      <c r="D69" s="243"/>
      <c r="E69" s="243"/>
      <c r="F69" s="243"/>
      <c r="G69" s="243"/>
      <c r="H69" s="243"/>
      <c r="I69" s="243"/>
      <c r="J69" s="243"/>
      <c r="K69" s="243"/>
      <c r="L69" s="243"/>
      <c r="M69" s="243"/>
      <c r="N69" s="243"/>
      <c r="O69" s="243"/>
      <c r="P69" s="243"/>
      <c r="Q69" s="243"/>
      <c r="R69" s="243"/>
      <c r="S69" s="243"/>
      <c r="T69" s="243"/>
      <c r="U69" s="243"/>
      <c r="V69" s="270"/>
      <c r="W69" s="243"/>
    </row>
    <row r="70" spans="1:23">
      <c r="A70" s="208" t="s">
        <v>32</v>
      </c>
      <c r="B70" s="250"/>
      <c r="C70" s="250"/>
      <c r="D70" s="250"/>
      <c r="E70" s="250"/>
      <c r="F70" s="250"/>
      <c r="G70" s="250"/>
      <c r="H70" s="250"/>
      <c r="I70" s="250"/>
      <c r="J70" s="250"/>
      <c r="K70" s="250"/>
      <c r="L70" s="250"/>
      <c r="M70" s="250"/>
      <c r="N70" s="250"/>
      <c r="O70" s="250"/>
      <c r="P70" s="250"/>
      <c r="Q70" s="250"/>
      <c r="R70" s="250"/>
      <c r="S70" s="250"/>
      <c r="T70" s="250"/>
      <c r="U70" s="250"/>
      <c r="V70" s="258"/>
      <c r="W70" s="250"/>
    </row>
    <row r="71" spans="1:23">
      <c r="A71" s="250" t="s">
        <v>240</v>
      </c>
      <c r="B71" s="246">
        <v>0</v>
      </c>
      <c r="C71" s="246">
        <v>0</v>
      </c>
      <c r="D71" s="246">
        <v>0</v>
      </c>
      <c r="E71" s="246">
        <v>0</v>
      </c>
      <c r="F71" s="246">
        <v>0</v>
      </c>
      <c r="G71" s="246">
        <v>0</v>
      </c>
      <c r="H71" s="246">
        <v>0</v>
      </c>
      <c r="I71" s="246">
        <v>0</v>
      </c>
      <c r="J71" s="246">
        <v>0</v>
      </c>
      <c r="K71" s="246">
        <v>0</v>
      </c>
      <c r="L71" s="246">
        <v>0</v>
      </c>
      <c r="M71" s="246">
        <v>0</v>
      </c>
      <c r="N71" s="246">
        <v>0</v>
      </c>
      <c r="O71" s="246">
        <v>0</v>
      </c>
      <c r="P71" s="246">
        <v>0</v>
      </c>
      <c r="Q71" s="246">
        <v>0</v>
      </c>
      <c r="R71" s="246">
        <v>0</v>
      </c>
      <c r="S71" s="246">
        <v>0</v>
      </c>
      <c r="T71" s="246">
        <v>0</v>
      </c>
      <c r="U71" s="246">
        <v>0</v>
      </c>
      <c r="V71" s="259">
        <f>SUM(B71:U71)</f>
        <v>0</v>
      </c>
      <c r="W71" s="246">
        <f>V71/20</f>
        <v>0</v>
      </c>
    </row>
    <row r="72" spans="1:23">
      <c r="A72" s="208" t="s">
        <v>33</v>
      </c>
      <c r="B72" s="246"/>
      <c r="C72" s="246"/>
      <c r="D72" s="246"/>
      <c r="E72" s="246"/>
      <c r="F72" s="246"/>
      <c r="G72" s="246"/>
      <c r="H72" s="246"/>
      <c r="I72" s="246"/>
      <c r="J72" s="246"/>
      <c r="K72" s="246"/>
      <c r="L72" s="246"/>
      <c r="M72" s="246"/>
      <c r="N72" s="246"/>
      <c r="O72" s="246"/>
      <c r="P72" s="246"/>
      <c r="Q72" s="246"/>
      <c r="R72" s="246"/>
      <c r="S72" s="246"/>
      <c r="T72" s="246"/>
      <c r="U72" s="246"/>
      <c r="V72" s="259"/>
      <c r="W72" s="246"/>
    </row>
    <row r="73" spans="1:23">
      <c r="A73" s="250" t="s">
        <v>34</v>
      </c>
      <c r="B73" s="246">
        <f>'3. Balanced Seas rMCZ Impacts'!$DE63</f>
        <v>2.459075252901711</v>
      </c>
      <c r="C73" s="246">
        <f>'3. Balanced Seas rMCZ Impacts'!$DE63</f>
        <v>2.459075252901711</v>
      </c>
      <c r="D73" s="246">
        <f>'3. Balanced Seas rMCZ Impacts'!$DE63</f>
        <v>2.459075252901711</v>
      </c>
      <c r="E73" s="246">
        <f>'3. Balanced Seas rMCZ Impacts'!$DE63</f>
        <v>2.459075252901711</v>
      </c>
      <c r="F73" s="246">
        <f>'3. Balanced Seas rMCZ Impacts'!$DE63</f>
        <v>2.459075252901711</v>
      </c>
      <c r="G73" s="246">
        <f>'3. Balanced Seas rMCZ Impacts'!$DE63</f>
        <v>2.459075252901711</v>
      </c>
      <c r="H73" s="246">
        <f>'3. Balanced Seas rMCZ Impacts'!$DE63</f>
        <v>2.459075252901711</v>
      </c>
      <c r="I73" s="246">
        <f>'3. Balanced Seas rMCZ Impacts'!$DE63</f>
        <v>2.459075252901711</v>
      </c>
      <c r="J73" s="246">
        <f>'3. Balanced Seas rMCZ Impacts'!$DE63</f>
        <v>2.459075252901711</v>
      </c>
      <c r="K73" s="246">
        <f>'3. Balanced Seas rMCZ Impacts'!$DE63</f>
        <v>2.459075252901711</v>
      </c>
      <c r="L73" s="246">
        <f>'3. Balanced Seas rMCZ Impacts'!$DE63</f>
        <v>2.459075252901711</v>
      </c>
      <c r="M73" s="246">
        <f>'3. Balanced Seas rMCZ Impacts'!$DE63</f>
        <v>2.459075252901711</v>
      </c>
      <c r="N73" s="246">
        <f>'3. Balanced Seas rMCZ Impacts'!$DE63</f>
        <v>2.459075252901711</v>
      </c>
      <c r="O73" s="246">
        <f>'3. Balanced Seas rMCZ Impacts'!$DE63</f>
        <v>2.459075252901711</v>
      </c>
      <c r="P73" s="246">
        <f>'3. Balanced Seas rMCZ Impacts'!$DE63</f>
        <v>2.459075252901711</v>
      </c>
      <c r="Q73" s="246">
        <f>'3. Balanced Seas rMCZ Impacts'!$DE63</f>
        <v>2.459075252901711</v>
      </c>
      <c r="R73" s="246">
        <f>'3. Balanced Seas rMCZ Impacts'!$DE63</f>
        <v>2.459075252901711</v>
      </c>
      <c r="S73" s="246">
        <f>'3. Balanced Seas rMCZ Impacts'!$DE63</f>
        <v>2.459075252901711</v>
      </c>
      <c r="T73" s="246">
        <f>'3. Balanced Seas rMCZ Impacts'!$DE63</f>
        <v>2.459075252901711</v>
      </c>
      <c r="U73" s="246">
        <f>'3. Balanced Seas rMCZ Impacts'!$DE63</f>
        <v>2.459075252901711</v>
      </c>
      <c r="V73" s="259">
        <f>SUM(B73:U73)</f>
        <v>49.181505058034233</v>
      </c>
      <c r="W73" s="246">
        <f>V73/20</f>
        <v>2.4590752529017115</v>
      </c>
    </row>
    <row r="74" spans="1:23">
      <c r="A74" s="208"/>
      <c r="B74" s="246"/>
      <c r="C74" s="246"/>
      <c r="D74" s="246"/>
      <c r="E74" s="246"/>
      <c r="F74" s="246"/>
      <c r="G74" s="246"/>
      <c r="H74" s="246"/>
      <c r="I74" s="246"/>
      <c r="J74" s="246"/>
      <c r="K74" s="246"/>
      <c r="L74" s="246"/>
      <c r="M74" s="246"/>
      <c r="N74" s="246"/>
      <c r="O74" s="246"/>
      <c r="P74" s="246"/>
      <c r="Q74" s="246"/>
      <c r="R74" s="246"/>
      <c r="S74" s="246"/>
      <c r="T74" s="246"/>
      <c r="U74" s="246"/>
      <c r="V74" s="259"/>
      <c r="W74" s="246"/>
    </row>
    <row r="75" spans="1:23">
      <c r="A75" s="250" t="s">
        <v>36</v>
      </c>
      <c r="B75" s="246">
        <f t="shared" ref="B75:U75" si="27">B71</f>
        <v>0</v>
      </c>
      <c r="C75" s="246">
        <f t="shared" si="27"/>
        <v>0</v>
      </c>
      <c r="D75" s="246">
        <f t="shared" si="27"/>
        <v>0</v>
      </c>
      <c r="E75" s="246">
        <f t="shared" si="27"/>
        <v>0</v>
      </c>
      <c r="F75" s="246">
        <f t="shared" si="27"/>
        <v>0</v>
      </c>
      <c r="G75" s="246">
        <f t="shared" si="27"/>
        <v>0</v>
      </c>
      <c r="H75" s="246">
        <f t="shared" si="27"/>
        <v>0</v>
      </c>
      <c r="I75" s="246">
        <f t="shared" si="27"/>
        <v>0</v>
      </c>
      <c r="J75" s="246">
        <f t="shared" si="27"/>
        <v>0</v>
      </c>
      <c r="K75" s="246">
        <f t="shared" si="27"/>
        <v>0</v>
      </c>
      <c r="L75" s="246">
        <f t="shared" si="27"/>
        <v>0</v>
      </c>
      <c r="M75" s="246">
        <f t="shared" si="27"/>
        <v>0</v>
      </c>
      <c r="N75" s="246">
        <f t="shared" si="27"/>
        <v>0</v>
      </c>
      <c r="O75" s="246">
        <f t="shared" si="27"/>
        <v>0</v>
      </c>
      <c r="P75" s="246">
        <f t="shared" si="27"/>
        <v>0</v>
      </c>
      <c r="Q75" s="246">
        <f t="shared" si="27"/>
        <v>0</v>
      </c>
      <c r="R75" s="246">
        <f t="shared" si="27"/>
        <v>0</v>
      </c>
      <c r="S75" s="246">
        <f t="shared" si="27"/>
        <v>0</v>
      </c>
      <c r="T75" s="246">
        <f t="shared" si="27"/>
        <v>0</v>
      </c>
      <c r="U75" s="246">
        <f t="shared" si="27"/>
        <v>0</v>
      </c>
      <c r="V75" s="259">
        <f t="shared" ref="V75:V77" si="28">SUM(B75:U75)</f>
        <v>0</v>
      </c>
      <c r="W75" s="246">
        <f t="shared" ref="W75:W77" si="29">V75/20</f>
        <v>0</v>
      </c>
    </row>
    <row r="76" spans="1:23">
      <c r="A76" s="250" t="s">
        <v>37</v>
      </c>
      <c r="B76" s="246">
        <f t="shared" ref="B76:U76" si="30">B73</f>
        <v>2.459075252901711</v>
      </c>
      <c r="C76" s="246">
        <f t="shared" si="30"/>
        <v>2.459075252901711</v>
      </c>
      <c r="D76" s="246">
        <f t="shared" si="30"/>
        <v>2.459075252901711</v>
      </c>
      <c r="E76" s="246">
        <f t="shared" si="30"/>
        <v>2.459075252901711</v>
      </c>
      <c r="F76" s="246">
        <f t="shared" si="30"/>
        <v>2.459075252901711</v>
      </c>
      <c r="G76" s="246">
        <f t="shared" si="30"/>
        <v>2.459075252901711</v>
      </c>
      <c r="H76" s="246">
        <f t="shared" si="30"/>
        <v>2.459075252901711</v>
      </c>
      <c r="I76" s="246">
        <f t="shared" si="30"/>
        <v>2.459075252901711</v>
      </c>
      <c r="J76" s="246">
        <f t="shared" si="30"/>
        <v>2.459075252901711</v>
      </c>
      <c r="K76" s="246">
        <f t="shared" si="30"/>
        <v>2.459075252901711</v>
      </c>
      <c r="L76" s="246">
        <f t="shared" si="30"/>
        <v>2.459075252901711</v>
      </c>
      <c r="M76" s="246">
        <f t="shared" si="30"/>
        <v>2.459075252901711</v>
      </c>
      <c r="N76" s="246">
        <f t="shared" si="30"/>
        <v>2.459075252901711</v>
      </c>
      <c r="O76" s="246">
        <f t="shared" si="30"/>
        <v>2.459075252901711</v>
      </c>
      <c r="P76" s="246">
        <f t="shared" si="30"/>
        <v>2.459075252901711</v>
      </c>
      <c r="Q76" s="246">
        <f t="shared" si="30"/>
        <v>2.459075252901711</v>
      </c>
      <c r="R76" s="246">
        <f t="shared" si="30"/>
        <v>2.459075252901711</v>
      </c>
      <c r="S76" s="246">
        <f t="shared" si="30"/>
        <v>2.459075252901711</v>
      </c>
      <c r="T76" s="246">
        <f t="shared" si="30"/>
        <v>2.459075252901711</v>
      </c>
      <c r="U76" s="246">
        <f t="shared" si="30"/>
        <v>2.459075252901711</v>
      </c>
      <c r="V76" s="259">
        <f t="shared" si="28"/>
        <v>49.181505058034233</v>
      </c>
      <c r="W76" s="246">
        <f t="shared" si="29"/>
        <v>2.4590752529017115</v>
      </c>
    </row>
    <row r="77" spans="1:23" s="7" customFormat="1">
      <c r="A77" s="106" t="s">
        <v>35</v>
      </c>
      <c r="B77" s="107">
        <f>B76+B75</f>
        <v>2.459075252901711</v>
      </c>
      <c r="C77" s="107">
        <f t="shared" ref="C77:U77" si="31">C76+C75</f>
        <v>2.459075252901711</v>
      </c>
      <c r="D77" s="107">
        <f t="shared" si="31"/>
        <v>2.459075252901711</v>
      </c>
      <c r="E77" s="107">
        <f t="shared" si="31"/>
        <v>2.459075252901711</v>
      </c>
      <c r="F77" s="107">
        <f t="shared" si="31"/>
        <v>2.459075252901711</v>
      </c>
      <c r="G77" s="107">
        <f t="shared" si="31"/>
        <v>2.459075252901711</v>
      </c>
      <c r="H77" s="107">
        <f t="shared" si="31"/>
        <v>2.459075252901711</v>
      </c>
      <c r="I77" s="107">
        <f t="shared" si="31"/>
        <v>2.459075252901711</v>
      </c>
      <c r="J77" s="107">
        <f t="shared" si="31"/>
        <v>2.459075252901711</v>
      </c>
      <c r="K77" s="107">
        <f t="shared" si="31"/>
        <v>2.459075252901711</v>
      </c>
      <c r="L77" s="107">
        <f t="shared" si="31"/>
        <v>2.459075252901711</v>
      </c>
      <c r="M77" s="107">
        <f t="shared" si="31"/>
        <v>2.459075252901711</v>
      </c>
      <c r="N77" s="107">
        <f t="shared" si="31"/>
        <v>2.459075252901711</v>
      </c>
      <c r="O77" s="107">
        <f t="shared" si="31"/>
        <v>2.459075252901711</v>
      </c>
      <c r="P77" s="107">
        <f t="shared" si="31"/>
        <v>2.459075252901711</v>
      </c>
      <c r="Q77" s="107">
        <f t="shared" si="31"/>
        <v>2.459075252901711</v>
      </c>
      <c r="R77" s="107">
        <f t="shared" si="31"/>
        <v>2.459075252901711</v>
      </c>
      <c r="S77" s="107">
        <f t="shared" si="31"/>
        <v>2.459075252901711</v>
      </c>
      <c r="T77" s="107">
        <f t="shared" si="31"/>
        <v>2.459075252901711</v>
      </c>
      <c r="U77" s="107">
        <f t="shared" si="31"/>
        <v>2.459075252901711</v>
      </c>
      <c r="V77" s="260">
        <f t="shared" si="28"/>
        <v>49.181505058034233</v>
      </c>
      <c r="W77" s="107">
        <f t="shared" si="29"/>
        <v>2.4590752529017115</v>
      </c>
    </row>
    <row r="78" spans="1:23">
      <c r="A78" s="106" t="s">
        <v>185</v>
      </c>
      <c r="B78" s="243" t="s">
        <v>8</v>
      </c>
      <c r="C78" s="243" t="s">
        <v>8</v>
      </c>
      <c r="D78" s="243" t="s">
        <v>8</v>
      </c>
      <c r="E78" s="243" t="s">
        <v>8</v>
      </c>
      <c r="F78" s="243" t="s">
        <v>8</v>
      </c>
      <c r="G78" s="243" t="s">
        <v>8</v>
      </c>
      <c r="H78" s="243" t="s">
        <v>8</v>
      </c>
      <c r="I78" s="243" t="s">
        <v>8</v>
      </c>
      <c r="J78" s="243" t="s">
        <v>8</v>
      </c>
      <c r="K78" s="243" t="s">
        <v>8</v>
      </c>
      <c r="L78" s="243" t="s">
        <v>8</v>
      </c>
      <c r="M78" s="243" t="s">
        <v>8</v>
      </c>
      <c r="N78" s="243" t="s">
        <v>8</v>
      </c>
      <c r="O78" s="243" t="s">
        <v>8</v>
      </c>
      <c r="P78" s="243" t="s">
        <v>8</v>
      </c>
      <c r="Q78" s="243" t="s">
        <v>8</v>
      </c>
      <c r="R78" s="243" t="s">
        <v>8</v>
      </c>
      <c r="S78" s="243" t="s">
        <v>8</v>
      </c>
      <c r="T78" s="243" t="s">
        <v>8</v>
      </c>
      <c r="U78" s="243" t="s">
        <v>8</v>
      </c>
      <c r="V78" s="260">
        <f>NPV(3.5%,B77:U77)</f>
        <v>34.949369244089468</v>
      </c>
      <c r="W78" s="243" t="s">
        <v>8</v>
      </c>
    </row>
    <row r="79" spans="1:23">
      <c r="A79" s="254"/>
      <c r="B79" s="255"/>
      <c r="C79" s="255"/>
      <c r="D79" s="255"/>
      <c r="E79" s="255"/>
      <c r="F79" s="255"/>
      <c r="G79" s="255"/>
      <c r="H79" s="255"/>
      <c r="I79" s="255"/>
      <c r="J79" s="255"/>
      <c r="K79" s="255"/>
      <c r="L79" s="255"/>
      <c r="M79" s="255"/>
      <c r="N79" s="255"/>
      <c r="O79" s="255"/>
      <c r="P79" s="255"/>
      <c r="Q79" s="255"/>
      <c r="R79" s="255"/>
      <c r="S79" s="255"/>
      <c r="T79" s="255"/>
      <c r="U79" s="255"/>
      <c r="V79" s="261"/>
      <c r="W79" s="255"/>
    </row>
    <row r="80" spans="1:23">
      <c r="A80" s="7" t="s">
        <v>236</v>
      </c>
      <c r="B80" s="246"/>
      <c r="C80" s="246"/>
      <c r="D80" s="246"/>
      <c r="E80" s="246"/>
      <c r="F80" s="246"/>
      <c r="G80" s="246"/>
      <c r="H80" s="246"/>
      <c r="I80" s="246"/>
      <c r="J80" s="246"/>
      <c r="K80" s="246"/>
      <c r="L80" s="246"/>
      <c r="M80" s="246"/>
      <c r="N80" s="246"/>
      <c r="O80" s="246"/>
      <c r="P80" s="246"/>
      <c r="Q80" s="246"/>
      <c r="R80" s="246"/>
      <c r="S80" s="246"/>
      <c r="T80" s="246"/>
      <c r="U80" s="246"/>
      <c r="V80" s="259"/>
      <c r="W80" s="246"/>
    </row>
    <row r="81" spans="1:23">
      <c r="A81" s="208" t="s">
        <v>32</v>
      </c>
      <c r="B81" s="246"/>
      <c r="C81" s="246"/>
      <c r="D81" s="246"/>
      <c r="E81" s="246"/>
      <c r="F81" s="246"/>
      <c r="G81" s="246"/>
      <c r="H81" s="246"/>
      <c r="I81" s="246"/>
      <c r="J81" s="246"/>
      <c r="K81" s="246"/>
      <c r="L81" s="246"/>
      <c r="M81" s="246"/>
      <c r="N81" s="246"/>
      <c r="O81" s="246"/>
      <c r="P81" s="246"/>
      <c r="Q81" s="246"/>
      <c r="R81" s="246"/>
      <c r="S81" s="246"/>
      <c r="T81" s="246"/>
      <c r="U81" s="246"/>
      <c r="V81" s="259"/>
      <c r="W81" s="246"/>
    </row>
    <row r="82" spans="1:23">
      <c r="A82" s="250" t="s">
        <v>240</v>
      </c>
      <c r="B82" s="246">
        <v>0</v>
      </c>
      <c r="C82" s="246">
        <v>0</v>
      </c>
      <c r="D82" s="246">
        <v>0</v>
      </c>
      <c r="E82" s="246">
        <v>0</v>
      </c>
      <c r="F82" s="246">
        <v>0</v>
      </c>
      <c r="G82" s="246">
        <v>0</v>
      </c>
      <c r="H82" s="246">
        <v>0</v>
      </c>
      <c r="I82" s="246">
        <v>0</v>
      </c>
      <c r="J82" s="246">
        <v>0</v>
      </c>
      <c r="K82" s="246">
        <v>0</v>
      </c>
      <c r="L82" s="246">
        <v>0</v>
      </c>
      <c r="M82" s="246">
        <v>0</v>
      </c>
      <c r="N82" s="246">
        <v>0</v>
      </c>
      <c r="O82" s="246">
        <v>0</v>
      </c>
      <c r="P82" s="246">
        <v>0</v>
      </c>
      <c r="Q82" s="246">
        <v>0</v>
      </c>
      <c r="R82" s="246">
        <v>0</v>
      </c>
      <c r="S82" s="246">
        <v>0</v>
      </c>
      <c r="T82" s="246">
        <v>0</v>
      </c>
      <c r="U82" s="246">
        <v>0</v>
      </c>
      <c r="V82" s="259">
        <f>SUM(B82:U82)</f>
        <v>0</v>
      </c>
      <c r="W82" s="246">
        <f>V82/20</f>
        <v>0</v>
      </c>
    </row>
    <row r="83" spans="1:23">
      <c r="A83" s="208" t="s">
        <v>33</v>
      </c>
      <c r="B83" s="246"/>
      <c r="C83" s="246"/>
      <c r="D83" s="246"/>
      <c r="E83" s="246"/>
      <c r="F83" s="246"/>
      <c r="G83" s="246"/>
      <c r="H83" s="246"/>
      <c r="I83" s="246"/>
      <c r="J83" s="246"/>
      <c r="K83" s="246"/>
      <c r="L83" s="246"/>
      <c r="M83" s="246"/>
      <c r="N83" s="246"/>
      <c r="O83" s="246"/>
      <c r="P83" s="246"/>
      <c r="Q83" s="246"/>
      <c r="R83" s="246"/>
      <c r="S83" s="246"/>
      <c r="T83" s="246"/>
      <c r="U83" s="246"/>
      <c r="V83" s="259"/>
      <c r="W83" s="246"/>
    </row>
    <row r="84" spans="1:23">
      <c r="A84" s="250" t="s">
        <v>34</v>
      </c>
      <c r="B84" s="246">
        <f>'4.FindingSanctuary rMCZ Impacts'!$EK65</f>
        <v>0.90714412982929826</v>
      </c>
      <c r="C84" s="246">
        <f>'4.FindingSanctuary rMCZ Impacts'!$EK65</f>
        <v>0.90714412982929826</v>
      </c>
      <c r="D84" s="246">
        <f>'4.FindingSanctuary rMCZ Impacts'!$EK65</f>
        <v>0.90714412982929826</v>
      </c>
      <c r="E84" s="246">
        <f>'4.FindingSanctuary rMCZ Impacts'!$EK65</f>
        <v>0.90714412982929826</v>
      </c>
      <c r="F84" s="246">
        <f>'4.FindingSanctuary rMCZ Impacts'!$EK65</f>
        <v>0.90714412982929826</v>
      </c>
      <c r="G84" s="246">
        <f>'4.FindingSanctuary rMCZ Impacts'!$EK65</f>
        <v>0.90714412982929826</v>
      </c>
      <c r="H84" s="246">
        <f>'4.FindingSanctuary rMCZ Impacts'!$EK65</f>
        <v>0.90714412982929826</v>
      </c>
      <c r="I84" s="246">
        <f>'4.FindingSanctuary rMCZ Impacts'!$EK65</f>
        <v>0.90714412982929826</v>
      </c>
      <c r="J84" s="246">
        <f>'4.FindingSanctuary rMCZ Impacts'!$EK65</f>
        <v>0.90714412982929826</v>
      </c>
      <c r="K84" s="246">
        <f>'4.FindingSanctuary rMCZ Impacts'!$EK65</f>
        <v>0.90714412982929826</v>
      </c>
      <c r="L84" s="246">
        <f>'4.FindingSanctuary rMCZ Impacts'!$EK65</f>
        <v>0.90714412982929826</v>
      </c>
      <c r="M84" s="246">
        <f>'4.FindingSanctuary rMCZ Impacts'!$EK65</f>
        <v>0.90714412982929826</v>
      </c>
      <c r="N84" s="246">
        <f>'4.FindingSanctuary rMCZ Impacts'!$EK65</f>
        <v>0.90714412982929826</v>
      </c>
      <c r="O84" s="246">
        <f>'4.FindingSanctuary rMCZ Impacts'!$EK65</f>
        <v>0.90714412982929826</v>
      </c>
      <c r="P84" s="246">
        <f>'4.FindingSanctuary rMCZ Impacts'!$EK65</f>
        <v>0.90714412982929826</v>
      </c>
      <c r="Q84" s="246">
        <f>'4.FindingSanctuary rMCZ Impacts'!$EK65</f>
        <v>0.90714412982929826</v>
      </c>
      <c r="R84" s="246">
        <f>'4.FindingSanctuary rMCZ Impacts'!$EK65</f>
        <v>0.90714412982929826</v>
      </c>
      <c r="S84" s="246">
        <f>'4.FindingSanctuary rMCZ Impacts'!$EK65</f>
        <v>0.90714412982929826</v>
      </c>
      <c r="T84" s="246">
        <f>'4.FindingSanctuary rMCZ Impacts'!$EK65</f>
        <v>0.90714412982929826</v>
      </c>
      <c r="U84" s="246">
        <f>'4.FindingSanctuary rMCZ Impacts'!$EK65</f>
        <v>0.90714412982929826</v>
      </c>
      <c r="V84" s="259">
        <f>SUM(B84:U84)</f>
        <v>18.142882596585967</v>
      </c>
      <c r="W84" s="246">
        <f>V84/20</f>
        <v>0.90714412982929837</v>
      </c>
    </row>
    <row r="85" spans="1:23">
      <c r="A85" s="208"/>
      <c r="B85" s="246"/>
      <c r="C85" s="246"/>
      <c r="D85" s="246"/>
      <c r="E85" s="246"/>
      <c r="F85" s="246"/>
      <c r="G85" s="246"/>
      <c r="H85" s="246"/>
      <c r="I85" s="246"/>
      <c r="J85" s="246"/>
      <c r="K85" s="246"/>
      <c r="L85" s="246"/>
      <c r="M85" s="246"/>
      <c r="N85" s="246"/>
      <c r="O85" s="246"/>
      <c r="P85" s="246"/>
      <c r="Q85" s="246"/>
      <c r="R85" s="246"/>
      <c r="S85" s="246"/>
      <c r="T85" s="246"/>
      <c r="U85" s="246"/>
      <c r="V85" s="259"/>
      <c r="W85" s="246"/>
    </row>
    <row r="86" spans="1:23">
      <c r="A86" s="250" t="s">
        <v>36</v>
      </c>
      <c r="B86" s="246">
        <f t="shared" ref="B86:U86" si="32">B82</f>
        <v>0</v>
      </c>
      <c r="C86" s="246">
        <f t="shared" si="32"/>
        <v>0</v>
      </c>
      <c r="D86" s="246">
        <f t="shared" si="32"/>
        <v>0</v>
      </c>
      <c r="E86" s="246">
        <f t="shared" si="32"/>
        <v>0</v>
      </c>
      <c r="F86" s="246">
        <f t="shared" si="32"/>
        <v>0</v>
      </c>
      <c r="G86" s="246">
        <f t="shared" si="32"/>
        <v>0</v>
      </c>
      <c r="H86" s="246">
        <f t="shared" si="32"/>
        <v>0</v>
      </c>
      <c r="I86" s="246">
        <f t="shared" si="32"/>
        <v>0</v>
      </c>
      <c r="J86" s="246">
        <f t="shared" si="32"/>
        <v>0</v>
      </c>
      <c r="K86" s="246">
        <f t="shared" si="32"/>
        <v>0</v>
      </c>
      <c r="L86" s="246">
        <f t="shared" si="32"/>
        <v>0</v>
      </c>
      <c r="M86" s="246">
        <f t="shared" si="32"/>
        <v>0</v>
      </c>
      <c r="N86" s="246">
        <f t="shared" si="32"/>
        <v>0</v>
      </c>
      <c r="O86" s="246">
        <f t="shared" si="32"/>
        <v>0</v>
      </c>
      <c r="P86" s="246">
        <f t="shared" si="32"/>
        <v>0</v>
      </c>
      <c r="Q86" s="246">
        <f t="shared" si="32"/>
        <v>0</v>
      </c>
      <c r="R86" s="246">
        <f t="shared" si="32"/>
        <v>0</v>
      </c>
      <c r="S86" s="246">
        <f t="shared" si="32"/>
        <v>0</v>
      </c>
      <c r="T86" s="246">
        <f t="shared" si="32"/>
        <v>0</v>
      </c>
      <c r="U86" s="246">
        <f t="shared" si="32"/>
        <v>0</v>
      </c>
      <c r="V86" s="259">
        <f t="shared" ref="V86:V88" si="33">SUM(B86:U86)</f>
        <v>0</v>
      </c>
      <c r="W86" s="246">
        <f t="shared" ref="W86:W88" si="34">V86/20</f>
        <v>0</v>
      </c>
    </row>
    <row r="87" spans="1:23">
      <c r="A87" s="250" t="s">
        <v>37</v>
      </c>
      <c r="B87" s="246">
        <f t="shared" ref="B87:U87" si="35">B84</f>
        <v>0.90714412982929826</v>
      </c>
      <c r="C87" s="246">
        <f t="shared" si="35"/>
        <v>0.90714412982929826</v>
      </c>
      <c r="D87" s="246">
        <f t="shared" si="35"/>
        <v>0.90714412982929826</v>
      </c>
      <c r="E87" s="246">
        <f t="shared" si="35"/>
        <v>0.90714412982929826</v>
      </c>
      <c r="F87" s="246">
        <f t="shared" si="35"/>
        <v>0.90714412982929826</v>
      </c>
      <c r="G87" s="246">
        <f t="shared" si="35"/>
        <v>0.90714412982929826</v>
      </c>
      <c r="H87" s="246">
        <f t="shared" si="35"/>
        <v>0.90714412982929826</v>
      </c>
      <c r="I87" s="246">
        <f t="shared" si="35"/>
        <v>0.90714412982929826</v>
      </c>
      <c r="J87" s="246">
        <f t="shared" si="35"/>
        <v>0.90714412982929826</v>
      </c>
      <c r="K87" s="246">
        <f t="shared" si="35"/>
        <v>0.90714412982929826</v>
      </c>
      <c r="L87" s="246">
        <f t="shared" si="35"/>
        <v>0.90714412982929826</v>
      </c>
      <c r="M87" s="246">
        <f t="shared" si="35"/>
        <v>0.90714412982929826</v>
      </c>
      <c r="N87" s="246">
        <f t="shared" si="35"/>
        <v>0.90714412982929826</v>
      </c>
      <c r="O87" s="246">
        <f t="shared" si="35"/>
        <v>0.90714412982929826</v>
      </c>
      <c r="P87" s="246">
        <f t="shared" si="35"/>
        <v>0.90714412982929826</v>
      </c>
      <c r="Q87" s="246">
        <f t="shared" si="35"/>
        <v>0.90714412982929826</v>
      </c>
      <c r="R87" s="246">
        <f t="shared" si="35"/>
        <v>0.90714412982929826</v>
      </c>
      <c r="S87" s="246">
        <f t="shared" si="35"/>
        <v>0.90714412982929826</v>
      </c>
      <c r="T87" s="246">
        <f t="shared" si="35"/>
        <v>0.90714412982929826</v>
      </c>
      <c r="U87" s="246">
        <f t="shared" si="35"/>
        <v>0.90714412982929826</v>
      </c>
      <c r="V87" s="259">
        <f>SUM(B87:U87)</f>
        <v>18.142882596585967</v>
      </c>
      <c r="W87" s="246">
        <f>V87/20</f>
        <v>0.90714412982929837</v>
      </c>
    </row>
    <row r="88" spans="1:23" s="7" customFormat="1">
      <c r="A88" s="106" t="s">
        <v>35</v>
      </c>
      <c r="B88" s="107">
        <f>B87+B86</f>
        <v>0.90714412982929826</v>
      </c>
      <c r="C88" s="107">
        <f t="shared" ref="C88:U88" si="36">C87+C86</f>
        <v>0.90714412982929826</v>
      </c>
      <c r="D88" s="107">
        <f t="shared" si="36"/>
        <v>0.90714412982929826</v>
      </c>
      <c r="E88" s="107">
        <f t="shared" si="36"/>
        <v>0.90714412982929826</v>
      </c>
      <c r="F88" s="107">
        <f t="shared" si="36"/>
        <v>0.90714412982929826</v>
      </c>
      <c r="G88" s="107">
        <f t="shared" si="36"/>
        <v>0.90714412982929826</v>
      </c>
      <c r="H88" s="107">
        <f t="shared" si="36"/>
        <v>0.90714412982929826</v>
      </c>
      <c r="I88" s="107">
        <f t="shared" si="36"/>
        <v>0.90714412982929826</v>
      </c>
      <c r="J88" s="107">
        <f t="shared" si="36"/>
        <v>0.90714412982929826</v>
      </c>
      <c r="K88" s="107">
        <f t="shared" si="36"/>
        <v>0.90714412982929826</v>
      </c>
      <c r="L88" s="107">
        <f t="shared" si="36"/>
        <v>0.90714412982929826</v>
      </c>
      <c r="M88" s="107">
        <f t="shared" si="36"/>
        <v>0.90714412982929826</v>
      </c>
      <c r="N88" s="107">
        <f t="shared" si="36"/>
        <v>0.90714412982929826</v>
      </c>
      <c r="O88" s="107">
        <f t="shared" si="36"/>
        <v>0.90714412982929826</v>
      </c>
      <c r="P88" s="107">
        <f t="shared" si="36"/>
        <v>0.90714412982929826</v>
      </c>
      <c r="Q88" s="107">
        <f t="shared" si="36"/>
        <v>0.90714412982929826</v>
      </c>
      <c r="R88" s="107">
        <f t="shared" si="36"/>
        <v>0.90714412982929826</v>
      </c>
      <c r="S88" s="107">
        <f t="shared" si="36"/>
        <v>0.90714412982929826</v>
      </c>
      <c r="T88" s="107">
        <f t="shared" si="36"/>
        <v>0.90714412982929826</v>
      </c>
      <c r="U88" s="107">
        <f t="shared" si="36"/>
        <v>0.90714412982929826</v>
      </c>
      <c r="V88" s="260">
        <f t="shared" si="33"/>
        <v>18.142882596585967</v>
      </c>
      <c r="W88" s="107">
        <f t="shared" si="34"/>
        <v>0.90714412982929837</v>
      </c>
    </row>
    <row r="89" spans="1:23">
      <c r="A89" s="106" t="s">
        <v>185</v>
      </c>
      <c r="B89" s="243" t="s">
        <v>8</v>
      </c>
      <c r="C89" s="243" t="s">
        <v>8</v>
      </c>
      <c r="D89" s="243" t="s">
        <v>8</v>
      </c>
      <c r="E89" s="243" t="s">
        <v>8</v>
      </c>
      <c r="F89" s="243" t="s">
        <v>8</v>
      </c>
      <c r="G89" s="243" t="s">
        <v>8</v>
      </c>
      <c r="H89" s="243" t="s">
        <v>8</v>
      </c>
      <c r="I89" s="243" t="s">
        <v>8</v>
      </c>
      <c r="J89" s="243" t="s">
        <v>8</v>
      </c>
      <c r="K89" s="243" t="s">
        <v>8</v>
      </c>
      <c r="L89" s="243" t="s">
        <v>8</v>
      </c>
      <c r="M89" s="243" t="s">
        <v>8</v>
      </c>
      <c r="N89" s="243" t="s">
        <v>8</v>
      </c>
      <c r="O89" s="243" t="s">
        <v>8</v>
      </c>
      <c r="P89" s="243" t="s">
        <v>8</v>
      </c>
      <c r="Q89" s="243" t="s">
        <v>8</v>
      </c>
      <c r="R89" s="243" t="s">
        <v>8</v>
      </c>
      <c r="S89" s="243" t="s">
        <v>8</v>
      </c>
      <c r="T89" s="243" t="s">
        <v>8</v>
      </c>
      <c r="U89" s="243" t="s">
        <v>8</v>
      </c>
      <c r="V89" s="260">
        <f>NPV(3.5%,B88:U88)</f>
        <v>12.892698226132566</v>
      </c>
      <c r="W89" s="243" t="s">
        <v>8</v>
      </c>
    </row>
    <row r="90" spans="1:23">
      <c r="A90" s="254"/>
      <c r="B90" s="255"/>
      <c r="C90" s="255"/>
      <c r="D90" s="255"/>
      <c r="E90" s="255"/>
      <c r="F90" s="255"/>
      <c r="G90" s="255"/>
      <c r="H90" s="255"/>
      <c r="I90" s="255"/>
      <c r="J90" s="255"/>
      <c r="K90" s="255"/>
      <c r="L90" s="255"/>
      <c r="M90" s="255"/>
      <c r="N90" s="255"/>
      <c r="O90" s="255"/>
      <c r="P90" s="255"/>
      <c r="Q90" s="255"/>
      <c r="R90" s="255"/>
      <c r="S90" s="255"/>
      <c r="T90" s="255"/>
      <c r="U90" s="255"/>
      <c r="V90" s="261"/>
      <c r="W90" s="255"/>
    </row>
    <row r="91" spans="1:23" s="250" customFormat="1">
      <c r="A91" s="106" t="s">
        <v>237</v>
      </c>
      <c r="B91" s="246"/>
      <c r="C91" s="246"/>
      <c r="D91" s="246"/>
      <c r="E91" s="246"/>
      <c r="F91" s="246"/>
      <c r="G91" s="246"/>
      <c r="H91" s="246"/>
      <c r="I91" s="246"/>
      <c r="J91" s="246"/>
      <c r="K91" s="246"/>
      <c r="L91" s="246"/>
      <c r="M91" s="246"/>
      <c r="N91" s="246"/>
      <c r="O91" s="246"/>
      <c r="P91" s="246"/>
      <c r="Q91" s="246"/>
      <c r="R91" s="246"/>
      <c r="S91" s="246"/>
      <c r="T91" s="246"/>
      <c r="U91" s="246"/>
      <c r="V91" s="259"/>
      <c r="W91" s="246"/>
    </row>
    <row r="92" spans="1:23">
      <c r="A92" s="208" t="s">
        <v>32</v>
      </c>
      <c r="B92" s="246"/>
      <c r="C92" s="246"/>
      <c r="D92" s="246"/>
      <c r="E92" s="246"/>
      <c r="F92" s="246"/>
      <c r="G92" s="246"/>
      <c r="H92" s="246"/>
      <c r="I92" s="246"/>
      <c r="J92" s="246"/>
      <c r="K92" s="246"/>
      <c r="L92" s="246"/>
      <c r="M92" s="246"/>
      <c r="N92" s="246"/>
      <c r="O92" s="246"/>
      <c r="P92" s="246"/>
      <c r="Q92" s="246"/>
      <c r="R92" s="246"/>
      <c r="S92" s="246"/>
      <c r="T92" s="246"/>
      <c r="U92" s="246"/>
      <c r="V92" s="259"/>
      <c r="W92" s="246"/>
    </row>
    <row r="93" spans="1:23">
      <c r="A93" s="250" t="s">
        <v>240</v>
      </c>
      <c r="B93" s="246">
        <v>0</v>
      </c>
      <c r="C93" s="246">
        <v>0</v>
      </c>
      <c r="D93" s="246">
        <v>0</v>
      </c>
      <c r="E93" s="246">
        <v>0</v>
      </c>
      <c r="F93" s="246">
        <v>0</v>
      </c>
      <c r="G93" s="246">
        <v>0</v>
      </c>
      <c r="H93" s="246">
        <v>0</v>
      </c>
      <c r="I93" s="246">
        <v>0</v>
      </c>
      <c r="J93" s="246">
        <v>0</v>
      </c>
      <c r="K93" s="246">
        <v>0</v>
      </c>
      <c r="L93" s="246">
        <v>0</v>
      </c>
      <c r="M93" s="246">
        <v>0</v>
      </c>
      <c r="N93" s="246">
        <v>0</v>
      </c>
      <c r="O93" s="246">
        <v>0</v>
      </c>
      <c r="P93" s="246">
        <v>0</v>
      </c>
      <c r="Q93" s="246">
        <v>0</v>
      </c>
      <c r="R93" s="246">
        <v>0</v>
      </c>
      <c r="S93" s="246">
        <v>0</v>
      </c>
      <c r="T93" s="246">
        <v>0</v>
      </c>
      <c r="U93" s="246">
        <v>0</v>
      </c>
      <c r="V93" s="259">
        <f>SUM(B93:U93)</f>
        <v>0</v>
      </c>
      <c r="W93" s="246">
        <f>V93/20</f>
        <v>0</v>
      </c>
    </row>
    <row r="94" spans="1:23">
      <c r="A94" s="208" t="s">
        <v>33</v>
      </c>
      <c r="B94" s="246"/>
      <c r="C94" s="246"/>
      <c r="D94" s="246"/>
      <c r="E94" s="246"/>
      <c r="F94" s="246"/>
      <c r="G94" s="246"/>
      <c r="H94" s="246"/>
      <c r="I94" s="246"/>
      <c r="J94" s="246"/>
      <c r="K94" s="246"/>
      <c r="L94" s="246"/>
      <c r="M94" s="246"/>
      <c r="N94" s="246"/>
      <c r="O94" s="246"/>
      <c r="P94" s="246"/>
      <c r="Q94" s="246"/>
      <c r="R94" s="246"/>
      <c r="S94" s="246"/>
      <c r="T94" s="246"/>
      <c r="U94" s="246"/>
      <c r="V94" s="259"/>
      <c r="W94" s="246"/>
    </row>
    <row r="95" spans="1:23">
      <c r="A95" s="250" t="s">
        <v>34</v>
      </c>
      <c r="B95" s="246">
        <f>'5. ISCZ rMCZ Impacts'!$DE$38</f>
        <v>1.8475657443303699</v>
      </c>
      <c r="C95" s="246">
        <f>'5. ISCZ rMCZ Impacts'!$DE$38</f>
        <v>1.8475657443303699</v>
      </c>
      <c r="D95" s="246">
        <f>'5. ISCZ rMCZ Impacts'!$DE$38</f>
        <v>1.8475657443303699</v>
      </c>
      <c r="E95" s="246">
        <f>'5. ISCZ rMCZ Impacts'!$DE$38</f>
        <v>1.8475657443303699</v>
      </c>
      <c r="F95" s="246">
        <f>'5. ISCZ rMCZ Impacts'!$DE$38</f>
        <v>1.8475657443303699</v>
      </c>
      <c r="G95" s="246">
        <f>'5. ISCZ rMCZ Impacts'!$DE$38</f>
        <v>1.8475657443303699</v>
      </c>
      <c r="H95" s="246">
        <f>'5. ISCZ rMCZ Impacts'!$DE$38</f>
        <v>1.8475657443303699</v>
      </c>
      <c r="I95" s="246">
        <f>'5. ISCZ rMCZ Impacts'!$DE$38</f>
        <v>1.8475657443303699</v>
      </c>
      <c r="J95" s="246">
        <f>'5. ISCZ rMCZ Impacts'!$DE$38</f>
        <v>1.8475657443303699</v>
      </c>
      <c r="K95" s="246">
        <f>'5. ISCZ rMCZ Impacts'!$DE$38</f>
        <v>1.8475657443303699</v>
      </c>
      <c r="L95" s="246">
        <f>'5. ISCZ rMCZ Impacts'!$DE$38</f>
        <v>1.8475657443303699</v>
      </c>
      <c r="M95" s="246">
        <f>'5. ISCZ rMCZ Impacts'!$DE$38</f>
        <v>1.8475657443303699</v>
      </c>
      <c r="N95" s="246">
        <f>'5. ISCZ rMCZ Impacts'!$DE$38</f>
        <v>1.8475657443303699</v>
      </c>
      <c r="O95" s="246">
        <f>'5. ISCZ rMCZ Impacts'!$DE$38</f>
        <v>1.8475657443303699</v>
      </c>
      <c r="P95" s="246">
        <f>'5. ISCZ rMCZ Impacts'!$DE$38</f>
        <v>1.8475657443303699</v>
      </c>
      <c r="Q95" s="246">
        <f>'5. ISCZ rMCZ Impacts'!$DE$38</f>
        <v>1.8475657443303699</v>
      </c>
      <c r="R95" s="246">
        <f>'5. ISCZ rMCZ Impacts'!$DE$38</f>
        <v>1.8475657443303699</v>
      </c>
      <c r="S95" s="246">
        <f>'5. ISCZ rMCZ Impacts'!$DE$38</f>
        <v>1.8475657443303699</v>
      </c>
      <c r="T95" s="246">
        <f>'5. ISCZ rMCZ Impacts'!$DE$38</f>
        <v>1.8475657443303699</v>
      </c>
      <c r="U95" s="246">
        <f>'5. ISCZ rMCZ Impacts'!$DE$38</f>
        <v>1.8475657443303699</v>
      </c>
      <c r="V95" s="259">
        <f>SUM(B95:U95)</f>
        <v>36.951314886607399</v>
      </c>
      <c r="W95" s="246">
        <f>V95/20</f>
        <v>1.8475657443303699</v>
      </c>
    </row>
    <row r="96" spans="1:23">
      <c r="A96" s="208"/>
      <c r="B96" s="246"/>
      <c r="C96" s="246"/>
      <c r="D96" s="246"/>
      <c r="E96" s="246"/>
      <c r="F96" s="246"/>
      <c r="G96" s="246"/>
      <c r="H96" s="246"/>
      <c r="I96" s="246"/>
      <c r="J96" s="246"/>
      <c r="K96" s="246"/>
      <c r="L96" s="246"/>
      <c r="M96" s="246"/>
      <c r="N96" s="246"/>
      <c r="O96" s="246"/>
      <c r="P96" s="246"/>
      <c r="Q96" s="246"/>
      <c r="R96" s="246"/>
      <c r="S96" s="246"/>
      <c r="T96" s="246"/>
      <c r="U96" s="246"/>
      <c r="V96" s="259"/>
      <c r="W96" s="246"/>
    </row>
    <row r="97" spans="1:23">
      <c r="A97" s="250" t="s">
        <v>36</v>
      </c>
      <c r="B97" s="246">
        <f t="shared" ref="B97:U97" si="37">B93</f>
        <v>0</v>
      </c>
      <c r="C97" s="246">
        <f t="shared" si="37"/>
        <v>0</v>
      </c>
      <c r="D97" s="246">
        <f t="shared" si="37"/>
        <v>0</v>
      </c>
      <c r="E97" s="246">
        <f t="shared" si="37"/>
        <v>0</v>
      </c>
      <c r="F97" s="246">
        <f t="shared" si="37"/>
        <v>0</v>
      </c>
      <c r="G97" s="246">
        <f t="shared" si="37"/>
        <v>0</v>
      </c>
      <c r="H97" s="246">
        <f t="shared" si="37"/>
        <v>0</v>
      </c>
      <c r="I97" s="246">
        <f t="shared" si="37"/>
        <v>0</v>
      </c>
      <c r="J97" s="246">
        <f t="shared" si="37"/>
        <v>0</v>
      </c>
      <c r="K97" s="246">
        <f t="shared" si="37"/>
        <v>0</v>
      </c>
      <c r="L97" s="246">
        <f t="shared" si="37"/>
        <v>0</v>
      </c>
      <c r="M97" s="246">
        <f t="shared" si="37"/>
        <v>0</v>
      </c>
      <c r="N97" s="246">
        <f t="shared" si="37"/>
        <v>0</v>
      </c>
      <c r="O97" s="246">
        <f t="shared" si="37"/>
        <v>0</v>
      </c>
      <c r="P97" s="246">
        <f t="shared" si="37"/>
        <v>0</v>
      </c>
      <c r="Q97" s="246">
        <f t="shared" si="37"/>
        <v>0</v>
      </c>
      <c r="R97" s="246">
        <f t="shared" si="37"/>
        <v>0</v>
      </c>
      <c r="S97" s="246">
        <f t="shared" si="37"/>
        <v>0</v>
      </c>
      <c r="T97" s="246">
        <f t="shared" si="37"/>
        <v>0</v>
      </c>
      <c r="U97" s="246">
        <f t="shared" si="37"/>
        <v>0</v>
      </c>
      <c r="V97" s="259">
        <f t="shared" ref="V97:V99" si="38">SUM(B97:U97)</f>
        <v>0</v>
      </c>
      <c r="W97" s="246">
        <f t="shared" ref="W97:W99" si="39">V97/20</f>
        <v>0</v>
      </c>
    </row>
    <row r="98" spans="1:23">
      <c r="A98" s="250" t="s">
        <v>37</v>
      </c>
      <c r="B98" s="246">
        <f t="shared" ref="B98:U98" si="40">B95</f>
        <v>1.8475657443303699</v>
      </c>
      <c r="C98" s="246">
        <f t="shared" si="40"/>
        <v>1.8475657443303699</v>
      </c>
      <c r="D98" s="246">
        <f t="shared" si="40"/>
        <v>1.8475657443303699</v>
      </c>
      <c r="E98" s="246">
        <f t="shared" si="40"/>
        <v>1.8475657443303699</v>
      </c>
      <c r="F98" s="246">
        <f t="shared" si="40"/>
        <v>1.8475657443303699</v>
      </c>
      <c r="G98" s="246">
        <f t="shared" si="40"/>
        <v>1.8475657443303699</v>
      </c>
      <c r="H98" s="246">
        <f t="shared" si="40"/>
        <v>1.8475657443303699</v>
      </c>
      <c r="I98" s="246">
        <f t="shared" si="40"/>
        <v>1.8475657443303699</v>
      </c>
      <c r="J98" s="246">
        <f t="shared" si="40"/>
        <v>1.8475657443303699</v>
      </c>
      <c r="K98" s="246">
        <f t="shared" si="40"/>
        <v>1.8475657443303699</v>
      </c>
      <c r="L98" s="246">
        <f t="shared" si="40"/>
        <v>1.8475657443303699</v>
      </c>
      <c r="M98" s="246">
        <f t="shared" si="40"/>
        <v>1.8475657443303699</v>
      </c>
      <c r="N98" s="246">
        <f t="shared" si="40"/>
        <v>1.8475657443303699</v>
      </c>
      <c r="O98" s="246">
        <f t="shared" si="40"/>
        <v>1.8475657443303699</v>
      </c>
      <c r="P98" s="246">
        <f t="shared" si="40"/>
        <v>1.8475657443303699</v>
      </c>
      <c r="Q98" s="246">
        <f t="shared" si="40"/>
        <v>1.8475657443303699</v>
      </c>
      <c r="R98" s="246">
        <f t="shared" si="40"/>
        <v>1.8475657443303699</v>
      </c>
      <c r="S98" s="246">
        <f t="shared" si="40"/>
        <v>1.8475657443303699</v>
      </c>
      <c r="T98" s="246">
        <f t="shared" si="40"/>
        <v>1.8475657443303699</v>
      </c>
      <c r="U98" s="246">
        <f t="shared" si="40"/>
        <v>1.8475657443303699</v>
      </c>
      <c r="V98" s="259">
        <f t="shared" si="38"/>
        <v>36.951314886607399</v>
      </c>
      <c r="W98" s="246">
        <f t="shared" si="39"/>
        <v>1.8475657443303699</v>
      </c>
    </row>
    <row r="99" spans="1:23" s="7" customFormat="1">
      <c r="A99" s="106" t="s">
        <v>35</v>
      </c>
      <c r="B99" s="107">
        <f>B98+B97</f>
        <v>1.8475657443303699</v>
      </c>
      <c r="C99" s="107">
        <f t="shared" ref="C99:U99" si="41">C98+C97</f>
        <v>1.8475657443303699</v>
      </c>
      <c r="D99" s="107">
        <f t="shared" si="41"/>
        <v>1.8475657443303699</v>
      </c>
      <c r="E99" s="107">
        <f t="shared" si="41"/>
        <v>1.8475657443303699</v>
      </c>
      <c r="F99" s="107">
        <f t="shared" si="41"/>
        <v>1.8475657443303699</v>
      </c>
      <c r="G99" s="107">
        <f t="shared" si="41"/>
        <v>1.8475657443303699</v>
      </c>
      <c r="H99" s="107">
        <f t="shared" si="41"/>
        <v>1.8475657443303699</v>
      </c>
      <c r="I99" s="107">
        <f t="shared" si="41"/>
        <v>1.8475657443303699</v>
      </c>
      <c r="J99" s="107">
        <f t="shared" si="41"/>
        <v>1.8475657443303699</v>
      </c>
      <c r="K99" s="107">
        <f t="shared" si="41"/>
        <v>1.8475657443303699</v>
      </c>
      <c r="L99" s="107">
        <f t="shared" si="41"/>
        <v>1.8475657443303699</v>
      </c>
      <c r="M99" s="107">
        <f t="shared" si="41"/>
        <v>1.8475657443303699</v>
      </c>
      <c r="N99" s="107">
        <f t="shared" si="41"/>
        <v>1.8475657443303699</v>
      </c>
      <c r="O99" s="107">
        <f t="shared" si="41"/>
        <v>1.8475657443303699</v>
      </c>
      <c r="P99" s="107">
        <f t="shared" si="41"/>
        <v>1.8475657443303699</v>
      </c>
      <c r="Q99" s="107">
        <f t="shared" si="41"/>
        <v>1.8475657443303699</v>
      </c>
      <c r="R99" s="107">
        <f t="shared" si="41"/>
        <v>1.8475657443303699</v>
      </c>
      <c r="S99" s="107">
        <f t="shared" si="41"/>
        <v>1.8475657443303699</v>
      </c>
      <c r="T99" s="107">
        <f t="shared" si="41"/>
        <v>1.8475657443303699</v>
      </c>
      <c r="U99" s="107">
        <f t="shared" si="41"/>
        <v>1.8475657443303699</v>
      </c>
      <c r="V99" s="260">
        <f t="shared" si="38"/>
        <v>36.951314886607399</v>
      </c>
      <c r="W99" s="107">
        <f t="shared" si="39"/>
        <v>1.8475657443303699</v>
      </c>
    </row>
    <row r="100" spans="1:23">
      <c r="A100" s="106" t="s">
        <v>185</v>
      </c>
      <c r="B100" s="243" t="s">
        <v>8</v>
      </c>
      <c r="C100" s="243" t="s">
        <v>8</v>
      </c>
      <c r="D100" s="243" t="s">
        <v>8</v>
      </c>
      <c r="E100" s="243" t="s">
        <v>8</v>
      </c>
      <c r="F100" s="243" t="s">
        <v>8</v>
      </c>
      <c r="G100" s="243" t="s">
        <v>8</v>
      </c>
      <c r="H100" s="243" t="s">
        <v>8</v>
      </c>
      <c r="I100" s="243" t="s">
        <v>8</v>
      </c>
      <c r="J100" s="243" t="s">
        <v>8</v>
      </c>
      <c r="K100" s="243" t="s">
        <v>8</v>
      </c>
      <c r="L100" s="243" t="s">
        <v>8</v>
      </c>
      <c r="M100" s="243" t="s">
        <v>8</v>
      </c>
      <c r="N100" s="243" t="s">
        <v>8</v>
      </c>
      <c r="O100" s="243" t="s">
        <v>8</v>
      </c>
      <c r="P100" s="243" t="s">
        <v>8</v>
      </c>
      <c r="Q100" s="243" t="s">
        <v>8</v>
      </c>
      <c r="R100" s="243" t="s">
        <v>8</v>
      </c>
      <c r="S100" s="243" t="s">
        <v>8</v>
      </c>
      <c r="T100" s="243" t="s">
        <v>8</v>
      </c>
      <c r="U100" s="243" t="s">
        <v>8</v>
      </c>
      <c r="V100" s="260">
        <f>NPV(3.5%,B99:U99)</f>
        <v>26.258349485294914</v>
      </c>
      <c r="W100" s="243" t="s">
        <v>8</v>
      </c>
    </row>
    <row r="101" spans="1:23">
      <c r="A101" s="254"/>
      <c r="B101" s="255"/>
      <c r="C101" s="255"/>
      <c r="D101" s="255"/>
      <c r="E101" s="255"/>
      <c r="F101" s="255"/>
      <c r="G101" s="255"/>
      <c r="H101" s="255"/>
      <c r="I101" s="255"/>
      <c r="J101" s="255"/>
      <c r="K101" s="255"/>
      <c r="L101" s="255"/>
      <c r="M101" s="255"/>
      <c r="N101" s="255"/>
      <c r="O101" s="255"/>
      <c r="P101" s="255"/>
      <c r="Q101" s="255"/>
      <c r="R101" s="255"/>
      <c r="S101" s="255"/>
      <c r="T101" s="255"/>
      <c r="U101" s="255"/>
      <c r="V101" s="261"/>
      <c r="W101" s="255"/>
    </row>
    <row r="102" spans="1:23">
      <c r="A102" s="106" t="s">
        <v>238</v>
      </c>
      <c r="B102" s="243"/>
      <c r="C102" s="243"/>
      <c r="D102" s="243"/>
      <c r="E102" s="243"/>
      <c r="F102" s="243"/>
      <c r="G102" s="243"/>
      <c r="H102" s="243"/>
      <c r="I102" s="243"/>
      <c r="J102" s="243"/>
      <c r="K102" s="243"/>
      <c r="L102" s="243"/>
      <c r="M102" s="243"/>
      <c r="N102" s="243"/>
      <c r="O102" s="243"/>
      <c r="P102" s="243"/>
      <c r="Q102" s="243"/>
      <c r="R102" s="243"/>
      <c r="S102" s="243"/>
      <c r="T102" s="243"/>
      <c r="U102" s="243"/>
      <c r="V102" s="260"/>
      <c r="W102" s="243"/>
    </row>
    <row r="103" spans="1:23">
      <c r="A103" s="208" t="s">
        <v>32</v>
      </c>
      <c r="B103" s="250"/>
      <c r="C103" s="250"/>
      <c r="D103" s="250"/>
      <c r="E103" s="250"/>
      <c r="F103" s="250"/>
      <c r="G103" s="250"/>
      <c r="H103" s="250"/>
      <c r="I103" s="250"/>
      <c r="J103" s="250"/>
      <c r="K103" s="250"/>
      <c r="L103" s="250"/>
      <c r="M103" s="250"/>
      <c r="N103" s="250"/>
      <c r="O103" s="250"/>
      <c r="P103" s="250"/>
      <c r="Q103" s="250"/>
      <c r="R103" s="250"/>
      <c r="S103" s="250"/>
      <c r="T103" s="250"/>
      <c r="U103" s="250"/>
      <c r="V103" s="258"/>
      <c r="W103" s="250"/>
    </row>
    <row r="104" spans="1:23">
      <c r="A104" s="250" t="s">
        <v>240</v>
      </c>
      <c r="B104" s="246">
        <v>0</v>
      </c>
      <c r="C104" s="246">
        <v>0</v>
      </c>
      <c r="D104" s="246">
        <v>0</v>
      </c>
      <c r="E104" s="246">
        <v>0</v>
      </c>
      <c r="F104" s="246">
        <v>0</v>
      </c>
      <c r="G104" s="246">
        <v>0</v>
      </c>
      <c r="H104" s="246">
        <v>0</v>
      </c>
      <c r="I104" s="246">
        <v>0</v>
      </c>
      <c r="J104" s="246">
        <v>0</v>
      </c>
      <c r="K104" s="246">
        <v>0</v>
      </c>
      <c r="L104" s="246">
        <v>0</v>
      </c>
      <c r="M104" s="246">
        <v>0</v>
      </c>
      <c r="N104" s="246">
        <v>0</v>
      </c>
      <c r="O104" s="246">
        <v>0</v>
      </c>
      <c r="P104" s="246">
        <v>0</v>
      </c>
      <c r="Q104" s="246">
        <v>0</v>
      </c>
      <c r="R104" s="246">
        <v>0</v>
      </c>
      <c r="S104" s="246">
        <v>0</v>
      </c>
      <c r="T104" s="246">
        <v>0</v>
      </c>
      <c r="U104" s="246">
        <v>0</v>
      </c>
      <c r="V104" s="259">
        <f>SUM(B104:U104)</f>
        <v>0</v>
      </c>
      <c r="W104" s="246">
        <f>V104/20</f>
        <v>0</v>
      </c>
    </row>
    <row r="105" spans="1:23">
      <c r="A105" s="208" t="s">
        <v>33</v>
      </c>
      <c r="B105" s="246"/>
      <c r="C105" s="246"/>
      <c r="D105" s="246"/>
      <c r="E105" s="246"/>
      <c r="F105" s="246"/>
      <c r="G105" s="246"/>
      <c r="H105" s="246"/>
      <c r="I105" s="246"/>
      <c r="J105" s="246"/>
      <c r="K105" s="246"/>
      <c r="L105" s="246"/>
      <c r="M105" s="246"/>
      <c r="N105" s="246"/>
      <c r="O105" s="246"/>
      <c r="P105" s="246"/>
      <c r="Q105" s="246"/>
      <c r="R105" s="246"/>
      <c r="S105" s="246"/>
      <c r="T105" s="246"/>
      <c r="U105" s="246"/>
      <c r="V105" s="259"/>
      <c r="W105" s="246"/>
    </row>
    <row r="106" spans="1:23">
      <c r="A106" s="250" t="s">
        <v>34</v>
      </c>
      <c r="B106" s="246">
        <f>'6. Net Gain rMCZ Impacts'!$DU39-'6. Net Gain rMCZ Impacts'!$DU19</f>
        <v>1.7392336127548043</v>
      </c>
      <c r="C106" s="246">
        <f>'6. Net Gain rMCZ Impacts'!$DU39-'6. Net Gain rMCZ Impacts'!$DU19</f>
        <v>1.7392336127548043</v>
      </c>
      <c r="D106" s="246">
        <f>'6. Net Gain rMCZ Impacts'!$DU39-'6. Net Gain rMCZ Impacts'!$DU19</f>
        <v>1.7392336127548043</v>
      </c>
      <c r="E106" s="246">
        <f>'6. Net Gain rMCZ Impacts'!$DU39-'6. Net Gain rMCZ Impacts'!$DU19</f>
        <v>1.7392336127548043</v>
      </c>
      <c r="F106" s="246">
        <f>'6. Net Gain rMCZ Impacts'!$DU39-'6. Net Gain rMCZ Impacts'!$DU19</f>
        <v>1.7392336127548043</v>
      </c>
      <c r="G106" s="246">
        <f>'6. Net Gain rMCZ Impacts'!$DU39-'6. Net Gain rMCZ Impacts'!$DU19</f>
        <v>1.7392336127548043</v>
      </c>
      <c r="H106" s="246">
        <f>'6. Net Gain rMCZ Impacts'!$DU39</f>
        <v>1.7482847403793291</v>
      </c>
      <c r="I106" s="246">
        <f>'6. Net Gain rMCZ Impacts'!$DU39</f>
        <v>1.7482847403793291</v>
      </c>
      <c r="J106" s="246">
        <f>'6. Net Gain rMCZ Impacts'!$DU39</f>
        <v>1.7482847403793291</v>
      </c>
      <c r="K106" s="246">
        <f>'6. Net Gain rMCZ Impacts'!$DU39</f>
        <v>1.7482847403793291</v>
      </c>
      <c r="L106" s="246">
        <f>'6. Net Gain rMCZ Impacts'!$DU39</f>
        <v>1.7482847403793291</v>
      </c>
      <c r="M106" s="246">
        <f>'6. Net Gain rMCZ Impacts'!$DU39</f>
        <v>1.7482847403793291</v>
      </c>
      <c r="N106" s="246">
        <f>'6. Net Gain rMCZ Impacts'!$DU39</f>
        <v>1.7482847403793291</v>
      </c>
      <c r="O106" s="246">
        <f>'6. Net Gain rMCZ Impacts'!$DU39</f>
        <v>1.7482847403793291</v>
      </c>
      <c r="P106" s="246">
        <f>'6. Net Gain rMCZ Impacts'!$DU39</f>
        <v>1.7482847403793291</v>
      </c>
      <c r="Q106" s="246">
        <f>'6. Net Gain rMCZ Impacts'!$DU39</f>
        <v>1.7482847403793291</v>
      </c>
      <c r="R106" s="246">
        <f>'6. Net Gain rMCZ Impacts'!$DU39</f>
        <v>1.7482847403793291</v>
      </c>
      <c r="S106" s="246">
        <f>'6. Net Gain rMCZ Impacts'!$DU39</f>
        <v>1.7482847403793291</v>
      </c>
      <c r="T106" s="246">
        <f>'6. Net Gain rMCZ Impacts'!$DU39</f>
        <v>1.7482847403793291</v>
      </c>
      <c r="U106" s="246">
        <f>'6. Net Gain rMCZ Impacts'!$DU39</f>
        <v>1.7482847403793291</v>
      </c>
      <c r="V106" s="259">
        <f>SUM(B106:U106)</f>
        <v>34.91138804183943</v>
      </c>
      <c r="W106" s="246">
        <f>V106/20</f>
        <v>1.7455694020919714</v>
      </c>
    </row>
    <row r="107" spans="1:23">
      <c r="A107" s="208"/>
      <c r="B107" s="246"/>
      <c r="C107" s="246"/>
      <c r="D107" s="246"/>
      <c r="E107" s="246"/>
      <c r="F107" s="246"/>
      <c r="G107" s="246"/>
      <c r="H107" s="246"/>
      <c r="I107" s="246"/>
      <c r="J107" s="246"/>
      <c r="K107" s="246"/>
      <c r="L107" s="246"/>
      <c r="M107" s="246"/>
      <c r="N107" s="246"/>
      <c r="O107" s="246"/>
      <c r="P107" s="246"/>
      <c r="Q107" s="246"/>
      <c r="R107" s="246"/>
      <c r="S107" s="246"/>
      <c r="T107" s="246"/>
      <c r="U107" s="246"/>
      <c r="V107" s="259"/>
      <c r="W107" s="246"/>
    </row>
    <row r="108" spans="1:23">
      <c r="A108" s="250" t="s">
        <v>36</v>
      </c>
      <c r="B108" s="246">
        <f t="shared" ref="B108:U108" si="42">B104</f>
        <v>0</v>
      </c>
      <c r="C108" s="246">
        <f t="shared" si="42"/>
        <v>0</v>
      </c>
      <c r="D108" s="246">
        <f t="shared" si="42"/>
        <v>0</v>
      </c>
      <c r="E108" s="246">
        <f t="shared" si="42"/>
        <v>0</v>
      </c>
      <c r="F108" s="246">
        <f t="shared" si="42"/>
        <v>0</v>
      </c>
      <c r="G108" s="246">
        <f t="shared" si="42"/>
        <v>0</v>
      </c>
      <c r="H108" s="246">
        <f t="shared" si="42"/>
        <v>0</v>
      </c>
      <c r="I108" s="246">
        <f t="shared" si="42"/>
        <v>0</v>
      </c>
      <c r="J108" s="246">
        <f t="shared" si="42"/>
        <v>0</v>
      </c>
      <c r="K108" s="246">
        <f t="shared" si="42"/>
        <v>0</v>
      </c>
      <c r="L108" s="246">
        <f t="shared" si="42"/>
        <v>0</v>
      </c>
      <c r="M108" s="246">
        <f t="shared" si="42"/>
        <v>0</v>
      </c>
      <c r="N108" s="246">
        <f t="shared" si="42"/>
        <v>0</v>
      </c>
      <c r="O108" s="246">
        <f t="shared" si="42"/>
        <v>0</v>
      </c>
      <c r="P108" s="246">
        <f t="shared" si="42"/>
        <v>0</v>
      </c>
      <c r="Q108" s="246">
        <f t="shared" si="42"/>
        <v>0</v>
      </c>
      <c r="R108" s="246">
        <f t="shared" si="42"/>
        <v>0</v>
      </c>
      <c r="S108" s="246">
        <f t="shared" si="42"/>
        <v>0</v>
      </c>
      <c r="T108" s="246">
        <f t="shared" si="42"/>
        <v>0</v>
      </c>
      <c r="U108" s="246">
        <f t="shared" si="42"/>
        <v>0</v>
      </c>
      <c r="V108" s="259">
        <f t="shared" ref="V108:V110" si="43">SUM(B108:U108)</f>
        <v>0</v>
      </c>
      <c r="W108" s="246">
        <f t="shared" ref="W108:W110" si="44">V108/20</f>
        <v>0</v>
      </c>
    </row>
    <row r="109" spans="1:23">
      <c r="A109" s="250" t="s">
        <v>37</v>
      </c>
      <c r="B109" s="246">
        <f t="shared" ref="B109:U109" si="45">B106</f>
        <v>1.7392336127548043</v>
      </c>
      <c r="C109" s="246">
        <f t="shared" si="45"/>
        <v>1.7392336127548043</v>
      </c>
      <c r="D109" s="246">
        <f t="shared" si="45"/>
        <v>1.7392336127548043</v>
      </c>
      <c r="E109" s="246">
        <f t="shared" si="45"/>
        <v>1.7392336127548043</v>
      </c>
      <c r="F109" s="246">
        <f t="shared" si="45"/>
        <v>1.7392336127548043</v>
      </c>
      <c r="G109" s="246">
        <f t="shared" si="45"/>
        <v>1.7392336127548043</v>
      </c>
      <c r="H109" s="246">
        <f t="shared" si="45"/>
        <v>1.7482847403793291</v>
      </c>
      <c r="I109" s="246">
        <f t="shared" si="45"/>
        <v>1.7482847403793291</v>
      </c>
      <c r="J109" s="246">
        <f t="shared" si="45"/>
        <v>1.7482847403793291</v>
      </c>
      <c r="K109" s="246">
        <f t="shared" si="45"/>
        <v>1.7482847403793291</v>
      </c>
      <c r="L109" s="246">
        <f t="shared" si="45"/>
        <v>1.7482847403793291</v>
      </c>
      <c r="M109" s="246">
        <f t="shared" si="45"/>
        <v>1.7482847403793291</v>
      </c>
      <c r="N109" s="246">
        <f t="shared" si="45"/>
        <v>1.7482847403793291</v>
      </c>
      <c r="O109" s="246">
        <f t="shared" si="45"/>
        <v>1.7482847403793291</v>
      </c>
      <c r="P109" s="246">
        <f t="shared" si="45"/>
        <v>1.7482847403793291</v>
      </c>
      <c r="Q109" s="246">
        <f t="shared" si="45"/>
        <v>1.7482847403793291</v>
      </c>
      <c r="R109" s="246">
        <f t="shared" si="45"/>
        <v>1.7482847403793291</v>
      </c>
      <c r="S109" s="246">
        <f t="shared" si="45"/>
        <v>1.7482847403793291</v>
      </c>
      <c r="T109" s="246">
        <f t="shared" si="45"/>
        <v>1.7482847403793291</v>
      </c>
      <c r="U109" s="246">
        <f t="shared" si="45"/>
        <v>1.7482847403793291</v>
      </c>
      <c r="V109" s="259">
        <f t="shared" si="43"/>
        <v>34.91138804183943</v>
      </c>
      <c r="W109" s="246">
        <f t="shared" si="44"/>
        <v>1.7455694020919714</v>
      </c>
    </row>
    <row r="110" spans="1:23" s="7" customFormat="1">
      <c r="A110" s="106" t="s">
        <v>35</v>
      </c>
      <c r="B110" s="107">
        <f>B109+B108</f>
        <v>1.7392336127548043</v>
      </c>
      <c r="C110" s="107">
        <f t="shared" ref="C110:U110" si="46">C109+C108</f>
        <v>1.7392336127548043</v>
      </c>
      <c r="D110" s="107">
        <f t="shared" si="46"/>
        <v>1.7392336127548043</v>
      </c>
      <c r="E110" s="107">
        <f t="shared" si="46"/>
        <v>1.7392336127548043</v>
      </c>
      <c r="F110" s="107">
        <f t="shared" si="46"/>
        <v>1.7392336127548043</v>
      </c>
      <c r="G110" s="107">
        <f t="shared" si="46"/>
        <v>1.7392336127548043</v>
      </c>
      <c r="H110" s="107">
        <f t="shared" si="46"/>
        <v>1.7482847403793291</v>
      </c>
      <c r="I110" s="107">
        <f t="shared" si="46"/>
        <v>1.7482847403793291</v>
      </c>
      <c r="J110" s="107">
        <f t="shared" si="46"/>
        <v>1.7482847403793291</v>
      </c>
      <c r="K110" s="107">
        <f t="shared" si="46"/>
        <v>1.7482847403793291</v>
      </c>
      <c r="L110" s="107">
        <f t="shared" si="46"/>
        <v>1.7482847403793291</v>
      </c>
      <c r="M110" s="107">
        <f t="shared" si="46"/>
        <v>1.7482847403793291</v>
      </c>
      <c r="N110" s="107">
        <f t="shared" si="46"/>
        <v>1.7482847403793291</v>
      </c>
      <c r="O110" s="107">
        <f t="shared" si="46"/>
        <v>1.7482847403793291</v>
      </c>
      <c r="P110" s="107">
        <f t="shared" si="46"/>
        <v>1.7482847403793291</v>
      </c>
      <c r="Q110" s="107">
        <f t="shared" si="46"/>
        <v>1.7482847403793291</v>
      </c>
      <c r="R110" s="107">
        <f t="shared" si="46"/>
        <v>1.7482847403793291</v>
      </c>
      <c r="S110" s="107">
        <f t="shared" si="46"/>
        <v>1.7482847403793291</v>
      </c>
      <c r="T110" s="107">
        <f t="shared" si="46"/>
        <v>1.7482847403793291</v>
      </c>
      <c r="U110" s="107">
        <f t="shared" si="46"/>
        <v>1.7482847403793291</v>
      </c>
      <c r="V110" s="260">
        <f t="shared" si="43"/>
        <v>34.91138804183943</v>
      </c>
      <c r="W110" s="107">
        <f t="shared" si="44"/>
        <v>1.7455694020919714</v>
      </c>
    </row>
    <row r="111" spans="1:23">
      <c r="A111" s="106" t="s">
        <v>185</v>
      </c>
      <c r="B111" s="243" t="s">
        <v>8</v>
      </c>
      <c r="C111" s="243" t="s">
        <v>8</v>
      </c>
      <c r="D111" s="243" t="s">
        <v>8</v>
      </c>
      <c r="E111" s="243" t="s">
        <v>8</v>
      </c>
      <c r="F111" s="243" t="s">
        <v>8</v>
      </c>
      <c r="G111" s="243" t="s">
        <v>8</v>
      </c>
      <c r="H111" s="243" t="s">
        <v>8</v>
      </c>
      <c r="I111" s="243" t="s">
        <v>8</v>
      </c>
      <c r="J111" s="243" t="s">
        <v>8</v>
      </c>
      <c r="K111" s="243" t="s">
        <v>8</v>
      </c>
      <c r="L111" s="243" t="s">
        <v>8</v>
      </c>
      <c r="M111" s="243" t="s">
        <v>8</v>
      </c>
      <c r="N111" s="243" t="s">
        <v>8</v>
      </c>
      <c r="O111" s="243" t="s">
        <v>8</v>
      </c>
      <c r="P111" s="243" t="s">
        <v>8</v>
      </c>
      <c r="Q111" s="243" t="s">
        <v>8</v>
      </c>
      <c r="R111" s="243" t="s">
        <v>8</v>
      </c>
      <c r="S111" s="243" t="s">
        <v>8</v>
      </c>
      <c r="T111" s="243" t="s">
        <v>8</v>
      </c>
      <c r="U111" s="243" t="s">
        <v>8</v>
      </c>
      <c r="V111" s="260">
        <f>NPV(3.5%,B110:U110)</f>
        <v>24.799098403483939</v>
      </c>
      <c r="W111" s="243" t="s">
        <v>8</v>
      </c>
    </row>
    <row r="112" spans="1:23">
      <c r="A112" s="254"/>
      <c r="B112" s="255"/>
      <c r="C112" s="255"/>
      <c r="D112" s="255"/>
      <c r="E112" s="255"/>
      <c r="F112" s="255"/>
      <c r="G112" s="255"/>
      <c r="H112" s="255"/>
      <c r="I112" s="255"/>
      <c r="J112" s="255"/>
      <c r="K112" s="255"/>
      <c r="L112" s="255"/>
      <c r="M112" s="255"/>
      <c r="N112" s="255"/>
      <c r="O112" s="255"/>
      <c r="P112" s="255"/>
      <c r="Q112" s="255"/>
      <c r="R112" s="255"/>
      <c r="S112" s="255"/>
      <c r="T112" s="255"/>
      <c r="U112" s="255"/>
      <c r="V112" s="261"/>
      <c r="W112" s="255"/>
    </row>
    <row r="113" spans="1:23">
      <c r="A113" s="106" t="s">
        <v>239</v>
      </c>
      <c r="B113" s="243"/>
      <c r="C113" s="243"/>
      <c r="D113" s="243"/>
      <c r="E113" s="243"/>
      <c r="F113" s="243"/>
      <c r="G113" s="243"/>
      <c r="H113" s="243"/>
      <c r="I113" s="243"/>
      <c r="J113" s="243"/>
      <c r="K113" s="243"/>
      <c r="L113" s="243"/>
      <c r="M113" s="243"/>
      <c r="N113" s="243"/>
      <c r="O113" s="243"/>
      <c r="P113" s="243"/>
      <c r="Q113" s="243"/>
      <c r="R113" s="243"/>
      <c r="S113" s="243"/>
      <c r="T113" s="243"/>
      <c r="U113" s="243"/>
      <c r="V113" s="260"/>
      <c r="W113" s="243"/>
    </row>
    <row r="114" spans="1:23">
      <c r="A114" s="208" t="s">
        <v>32</v>
      </c>
      <c r="B114" s="250"/>
      <c r="C114" s="250"/>
      <c r="D114" s="250"/>
      <c r="E114" s="250"/>
      <c r="F114" s="250"/>
      <c r="G114" s="250"/>
      <c r="H114" s="250"/>
      <c r="I114" s="250"/>
      <c r="J114" s="250"/>
      <c r="K114" s="250"/>
      <c r="L114" s="250"/>
      <c r="M114" s="250"/>
      <c r="N114" s="250"/>
      <c r="O114" s="250"/>
      <c r="P114" s="250"/>
      <c r="Q114" s="250"/>
      <c r="R114" s="250"/>
      <c r="S114" s="250"/>
      <c r="T114" s="250"/>
      <c r="U114" s="250"/>
      <c r="V114" s="258"/>
      <c r="W114" s="250"/>
    </row>
    <row r="115" spans="1:23">
      <c r="A115" s="250" t="s">
        <v>240</v>
      </c>
      <c r="B115" s="246">
        <f t="shared" ref="B115:U115" si="47">B93+B82+B104+B71</f>
        <v>0</v>
      </c>
      <c r="C115" s="246">
        <f t="shared" si="47"/>
        <v>0</v>
      </c>
      <c r="D115" s="246">
        <f t="shared" si="47"/>
        <v>0</v>
      </c>
      <c r="E115" s="246">
        <f t="shared" si="47"/>
        <v>0</v>
      </c>
      <c r="F115" s="246">
        <f t="shared" si="47"/>
        <v>0</v>
      </c>
      <c r="G115" s="246">
        <f t="shared" si="47"/>
        <v>0</v>
      </c>
      <c r="H115" s="246">
        <f t="shared" si="47"/>
        <v>0</v>
      </c>
      <c r="I115" s="246">
        <f t="shared" si="47"/>
        <v>0</v>
      </c>
      <c r="J115" s="246">
        <f t="shared" si="47"/>
        <v>0</v>
      </c>
      <c r="K115" s="246">
        <f t="shared" si="47"/>
        <v>0</v>
      </c>
      <c r="L115" s="246">
        <f t="shared" si="47"/>
        <v>0</v>
      </c>
      <c r="M115" s="246">
        <f t="shared" si="47"/>
        <v>0</v>
      </c>
      <c r="N115" s="246">
        <f t="shared" si="47"/>
        <v>0</v>
      </c>
      <c r="O115" s="246">
        <f t="shared" si="47"/>
        <v>0</v>
      </c>
      <c r="P115" s="246">
        <f t="shared" si="47"/>
        <v>0</v>
      </c>
      <c r="Q115" s="246">
        <f t="shared" si="47"/>
        <v>0</v>
      </c>
      <c r="R115" s="246">
        <f t="shared" si="47"/>
        <v>0</v>
      </c>
      <c r="S115" s="246">
        <f t="shared" si="47"/>
        <v>0</v>
      </c>
      <c r="T115" s="246">
        <f t="shared" si="47"/>
        <v>0</v>
      </c>
      <c r="U115" s="246">
        <f t="shared" si="47"/>
        <v>0</v>
      </c>
      <c r="V115" s="259">
        <f>SUM(B115:U115)</f>
        <v>0</v>
      </c>
      <c r="W115" s="246">
        <f>V115/20</f>
        <v>0</v>
      </c>
    </row>
    <row r="116" spans="1:23">
      <c r="A116" s="208" t="s">
        <v>33</v>
      </c>
      <c r="B116" s="246"/>
      <c r="C116" s="246"/>
      <c r="D116" s="246"/>
      <c r="E116" s="246"/>
      <c r="F116" s="246"/>
      <c r="G116" s="246"/>
      <c r="H116" s="246"/>
      <c r="I116" s="246"/>
      <c r="J116" s="246"/>
      <c r="K116" s="246"/>
      <c r="L116" s="246"/>
      <c r="M116" s="246"/>
      <c r="N116" s="246"/>
      <c r="O116" s="246"/>
      <c r="P116" s="246"/>
      <c r="Q116" s="246"/>
      <c r="R116" s="246"/>
      <c r="S116" s="246"/>
      <c r="T116" s="246"/>
      <c r="U116" s="246"/>
      <c r="V116" s="259"/>
      <c r="W116" s="246"/>
    </row>
    <row r="117" spans="1:23">
      <c r="A117" s="250" t="s">
        <v>34</v>
      </c>
      <c r="B117" s="246">
        <f t="shared" ref="B117:U117" si="48">B95+B84+B106+B73</f>
        <v>6.9530187398161836</v>
      </c>
      <c r="C117" s="246">
        <f t="shared" si="48"/>
        <v>6.9530187398161836</v>
      </c>
      <c r="D117" s="246">
        <f t="shared" si="48"/>
        <v>6.9530187398161836</v>
      </c>
      <c r="E117" s="246">
        <f t="shared" si="48"/>
        <v>6.9530187398161836</v>
      </c>
      <c r="F117" s="246">
        <f t="shared" si="48"/>
        <v>6.9530187398161836</v>
      </c>
      <c r="G117" s="246">
        <f t="shared" si="48"/>
        <v>6.9530187398161836</v>
      </c>
      <c r="H117" s="246">
        <f t="shared" si="48"/>
        <v>6.9620698674407091</v>
      </c>
      <c r="I117" s="246">
        <f t="shared" si="48"/>
        <v>6.9620698674407091</v>
      </c>
      <c r="J117" s="246">
        <f t="shared" si="48"/>
        <v>6.9620698674407091</v>
      </c>
      <c r="K117" s="246">
        <f t="shared" si="48"/>
        <v>6.9620698674407091</v>
      </c>
      <c r="L117" s="246">
        <f t="shared" si="48"/>
        <v>6.9620698674407091</v>
      </c>
      <c r="M117" s="246">
        <f t="shared" si="48"/>
        <v>6.9620698674407091</v>
      </c>
      <c r="N117" s="246">
        <f t="shared" si="48"/>
        <v>6.9620698674407091</v>
      </c>
      <c r="O117" s="246">
        <f t="shared" si="48"/>
        <v>6.9620698674407091</v>
      </c>
      <c r="P117" s="246">
        <f t="shared" si="48"/>
        <v>6.9620698674407091</v>
      </c>
      <c r="Q117" s="246">
        <f t="shared" si="48"/>
        <v>6.9620698674407091</v>
      </c>
      <c r="R117" s="246">
        <f t="shared" si="48"/>
        <v>6.9620698674407091</v>
      </c>
      <c r="S117" s="246">
        <f t="shared" si="48"/>
        <v>6.9620698674407091</v>
      </c>
      <c r="T117" s="246">
        <f t="shared" si="48"/>
        <v>6.9620698674407091</v>
      </c>
      <c r="U117" s="246">
        <f t="shared" si="48"/>
        <v>6.9620698674407091</v>
      </c>
      <c r="V117" s="259">
        <f>SUM(B117:U117)</f>
        <v>139.187090583067</v>
      </c>
      <c r="W117" s="246">
        <f>V117/20</f>
        <v>6.9593545291533498</v>
      </c>
    </row>
    <row r="118" spans="1:23">
      <c r="A118" s="208"/>
      <c r="B118" s="246"/>
      <c r="C118" s="246"/>
      <c r="D118" s="246"/>
      <c r="E118" s="246"/>
      <c r="F118" s="246"/>
      <c r="G118" s="246"/>
      <c r="H118" s="246"/>
      <c r="I118" s="246"/>
      <c r="J118" s="246"/>
      <c r="K118" s="246"/>
      <c r="L118" s="246"/>
      <c r="M118" s="246"/>
      <c r="N118" s="246"/>
      <c r="O118" s="246"/>
      <c r="P118" s="246"/>
      <c r="Q118" s="246"/>
      <c r="R118" s="246"/>
      <c r="S118" s="246"/>
      <c r="T118" s="246"/>
      <c r="U118" s="246"/>
      <c r="V118" s="259"/>
      <c r="W118" s="246"/>
    </row>
    <row r="119" spans="1:23">
      <c r="A119" s="250" t="s">
        <v>36</v>
      </c>
      <c r="B119" s="246">
        <f t="shared" ref="B119:U119" si="49">B115</f>
        <v>0</v>
      </c>
      <c r="C119" s="246">
        <f t="shared" si="49"/>
        <v>0</v>
      </c>
      <c r="D119" s="246">
        <f t="shared" si="49"/>
        <v>0</v>
      </c>
      <c r="E119" s="246">
        <f t="shared" si="49"/>
        <v>0</v>
      </c>
      <c r="F119" s="246">
        <f t="shared" si="49"/>
        <v>0</v>
      </c>
      <c r="G119" s="246">
        <f t="shared" si="49"/>
        <v>0</v>
      </c>
      <c r="H119" s="246">
        <f t="shared" si="49"/>
        <v>0</v>
      </c>
      <c r="I119" s="246">
        <f t="shared" si="49"/>
        <v>0</v>
      </c>
      <c r="J119" s="246">
        <f t="shared" si="49"/>
        <v>0</v>
      </c>
      <c r="K119" s="246">
        <f t="shared" si="49"/>
        <v>0</v>
      </c>
      <c r="L119" s="246">
        <f t="shared" si="49"/>
        <v>0</v>
      </c>
      <c r="M119" s="246">
        <f t="shared" si="49"/>
        <v>0</v>
      </c>
      <c r="N119" s="246">
        <f t="shared" si="49"/>
        <v>0</v>
      </c>
      <c r="O119" s="246">
        <f t="shared" si="49"/>
        <v>0</v>
      </c>
      <c r="P119" s="246">
        <f t="shared" si="49"/>
        <v>0</v>
      </c>
      <c r="Q119" s="246">
        <f t="shared" si="49"/>
        <v>0</v>
      </c>
      <c r="R119" s="246">
        <f t="shared" si="49"/>
        <v>0</v>
      </c>
      <c r="S119" s="246">
        <f t="shared" si="49"/>
        <v>0</v>
      </c>
      <c r="T119" s="246">
        <f t="shared" si="49"/>
        <v>0</v>
      </c>
      <c r="U119" s="246">
        <f t="shared" si="49"/>
        <v>0</v>
      </c>
      <c r="V119" s="259">
        <f t="shared" ref="V119:V121" si="50">SUM(B119:U119)</f>
        <v>0</v>
      </c>
      <c r="W119" s="246">
        <f t="shared" ref="W119:W121" si="51">V119/20</f>
        <v>0</v>
      </c>
    </row>
    <row r="120" spans="1:23">
      <c r="A120" s="250" t="s">
        <v>37</v>
      </c>
      <c r="B120" s="246">
        <f t="shared" ref="B120:U120" si="52">B117</f>
        <v>6.9530187398161836</v>
      </c>
      <c r="C120" s="246">
        <f t="shared" si="52"/>
        <v>6.9530187398161836</v>
      </c>
      <c r="D120" s="246">
        <f t="shared" si="52"/>
        <v>6.9530187398161836</v>
      </c>
      <c r="E120" s="246">
        <f t="shared" si="52"/>
        <v>6.9530187398161836</v>
      </c>
      <c r="F120" s="246">
        <f t="shared" si="52"/>
        <v>6.9530187398161836</v>
      </c>
      <c r="G120" s="246">
        <f t="shared" si="52"/>
        <v>6.9530187398161836</v>
      </c>
      <c r="H120" s="246">
        <f t="shared" si="52"/>
        <v>6.9620698674407091</v>
      </c>
      <c r="I120" s="246">
        <f t="shared" si="52"/>
        <v>6.9620698674407091</v>
      </c>
      <c r="J120" s="246">
        <f t="shared" si="52"/>
        <v>6.9620698674407091</v>
      </c>
      <c r="K120" s="246">
        <f t="shared" si="52"/>
        <v>6.9620698674407091</v>
      </c>
      <c r="L120" s="246">
        <f t="shared" si="52"/>
        <v>6.9620698674407091</v>
      </c>
      <c r="M120" s="246">
        <f t="shared" si="52"/>
        <v>6.9620698674407091</v>
      </c>
      <c r="N120" s="246">
        <f t="shared" si="52"/>
        <v>6.9620698674407091</v>
      </c>
      <c r="O120" s="246">
        <f t="shared" si="52"/>
        <v>6.9620698674407091</v>
      </c>
      <c r="P120" s="246">
        <f t="shared" si="52"/>
        <v>6.9620698674407091</v>
      </c>
      <c r="Q120" s="246">
        <f t="shared" si="52"/>
        <v>6.9620698674407091</v>
      </c>
      <c r="R120" s="246">
        <f t="shared" si="52"/>
        <v>6.9620698674407091</v>
      </c>
      <c r="S120" s="246">
        <f t="shared" si="52"/>
        <v>6.9620698674407091</v>
      </c>
      <c r="T120" s="246">
        <f t="shared" si="52"/>
        <v>6.9620698674407091</v>
      </c>
      <c r="U120" s="246">
        <f t="shared" si="52"/>
        <v>6.9620698674407091</v>
      </c>
      <c r="V120" s="259">
        <f t="shared" si="50"/>
        <v>139.187090583067</v>
      </c>
      <c r="W120" s="246">
        <f t="shared" si="51"/>
        <v>6.9593545291533498</v>
      </c>
    </row>
    <row r="121" spans="1:23" s="7" customFormat="1">
      <c r="A121" s="106" t="s">
        <v>35</v>
      </c>
      <c r="B121" s="107">
        <f>B120+B119</f>
        <v>6.9530187398161836</v>
      </c>
      <c r="C121" s="107">
        <f t="shared" ref="C121:U121" si="53">C120+C119</f>
        <v>6.9530187398161836</v>
      </c>
      <c r="D121" s="107">
        <f t="shared" si="53"/>
        <v>6.9530187398161836</v>
      </c>
      <c r="E121" s="107">
        <f t="shared" si="53"/>
        <v>6.9530187398161836</v>
      </c>
      <c r="F121" s="107">
        <f t="shared" si="53"/>
        <v>6.9530187398161836</v>
      </c>
      <c r="G121" s="107">
        <f t="shared" si="53"/>
        <v>6.9530187398161836</v>
      </c>
      <c r="H121" s="107">
        <f t="shared" si="53"/>
        <v>6.9620698674407091</v>
      </c>
      <c r="I121" s="107">
        <f t="shared" si="53"/>
        <v>6.9620698674407091</v>
      </c>
      <c r="J121" s="107">
        <f t="shared" si="53"/>
        <v>6.9620698674407091</v>
      </c>
      <c r="K121" s="107">
        <f t="shared" si="53"/>
        <v>6.9620698674407091</v>
      </c>
      <c r="L121" s="107">
        <f t="shared" si="53"/>
        <v>6.9620698674407091</v>
      </c>
      <c r="M121" s="107">
        <f t="shared" si="53"/>
        <v>6.9620698674407091</v>
      </c>
      <c r="N121" s="107">
        <f t="shared" si="53"/>
        <v>6.9620698674407091</v>
      </c>
      <c r="O121" s="107">
        <f t="shared" si="53"/>
        <v>6.9620698674407091</v>
      </c>
      <c r="P121" s="107">
        <f t="shared" si="53"/>
        <v>6.9620698674407091</v>
      </c>
      <c r="Q121" s="107">
        <f t="shared" si="53"/>
        <v>6.9620698674407091</v>
      </c>
      <c r="R121" s="107">
        <f t="shared" si="53"/>
        <v>6.9620698674407091</v>
      </c>
      <c r="S121" s="107">
        <f t="shared" si="53"/>
        <v>6.9620698674407091</v>
      </c>
      <c r="T121" s="107">
        <f t="shared" si="53"/>
        <v>6.9620698674407091</v>
      </c>
      <c r="U121" s="107">
        <f t="shared" si="53"/>
        <v>6.9620698674407091</v>
      </c>
      <c r="V121" s="260">
        <f t="shared" si="50"/>
        <v>139.187090583067</v>
      </c>
      <c r="W121" s="107">
        <f t="shared" si="51"/>
        <v>6.9593545291533498</v>
      </c>
    </row>
    <row r="122" spans="1:23">
      <c r="A122" s="106" t="s">
        <v>185</v>
      </c>
      <c r="B122" s="243" t="s">
        <v>8</v>
      </c>
      <c r="C122" s="243" t="s">
        <v>8</v>
      </c>
      <c r="D122" s="243" t="s">
        <v>8</v>
      </c>
      <c r="E122" s="243" t="s">
        <v>8</v>
      </c>
      <c r="F122" s="243" t="s">
        <v>8</v>
      </c>
      <c r="G122" s="243" t="s">
        <v>8</v>
      </c>
      <c r="H122" s="243" t="s">
        <v>8</v>
      </c>
      <c r="I122" s="243" t="s">
        <v>8</v>
      </c>
      <c r="J122" s="243" t="s">
        <v>8</v>
      </c>
      <c r="K122" s="243" t="s">
        <v>8</v>
      </c>
      <c r="L122" s="243" t="s">
        <v>8</v>
      </c>
      <c r="M122" s="243" t="s">
        <v>8</v>
      </c>
      <c r="N122" s="243" t="s">
        <v>8</v>
      </c>
      <c r="O122" s="243" t="s">
        <v>8</v>
      </c>
      <c r="P122" s="243" t="s">
        <v>8</v>
      </c>
      <c r="Q122" s="243" t="s">
        <v>8</v>
      </c>
      <c r="R122" s="243" t="s">
        <v>8</v>
      </c>
      <c r="S122" s="243" t="s">
        <v>8</v>
      </c>
      <c r="T122" s="243" t="s">
        <v>8</v>
      </c>
      <c r="U122" s="243" t="s">
        <v>8</v>
      </c>
      <c r="V122" s="260">
        <f>NPV(3.5%,B121:U121)</f>
        <v>98.899515359000887</v>
      </c>
      <c r="W122" s="243" t="s">
        <v>8</v>
      </c>
    </row>
    <row r="123" spans="1:23">
      <c r="A123" s="254"/>
      <c r="B123" s="255"/>
      <c r="C123" s="255"/>
      <c r="D123" s="255"/>
      <c r="E123" s="255"/>
      <c r="F123" s="255"/>
      <c r="G123" s="255"/>
      <c r="H123" s="255"/>
      <c r="I123" s="255"/>
      <c r="J123" s="255"/>
      <c r="K123" s="255"/>
      <c r="L123" s="255"/>
      <c r="M123" s="255"/>
      <c r="N123" s="255"/>
      <c r="O123" s="255"/>
      <c r="P123" s="255"/>
      <c r="Q123" s="255"/>
      <c r="R123" s="255"/>
      <c r="S123" s="255"/>
      <c r="T123" s="255"/>
      <c r="U123" s="255"/>
      <c r="V123" s="261"/>
      <c r="W123" s="255"/>
    </row>
    <row r="124" spans="1:23">
      <c r="A124" s="106"/>
      <c r="B124" s="243"/>
      <c r="C124" s="243"/>
      <c r="D124" s="243"/>
      <c r="E124" s="243"/>
      <c r="F124" s="243"/>
      <c r="G124" s="243"/>
      <c r="H124" s="243"/>
      <c r="I124" s="243"/>
      <c r="J124" s="243"/>
      <c r="K124" s="243"/>
      <c r="L124" s="243"/>
      <c r="M124" s="243"/>
      <c r="N124" s="243"/>
      <c r="O124" s="243"/>
      <c r="P124" s="243"/>
      <c r="Q124" s="243"/>
      <c r="R124" s="243"/>
      <c r="S124" s="243"/>
      <c r="T124" s="243"/>
      <c r="U124" s="243"/>
      <c r="V124" s="107"/>
      <c r="W124" s="243"/>
    </row>
    <row r="125" spans="1:23" ht="13.5" thickBot="1"/>
    <row r="126" spans="1:23" ht="21.75" customHeight="1" thickBot="1">
      <c r="A126" s="467" t="s">
        <v>242</v>
      </c>
      <c r="B126" s="468"/>
      <c r="C126" s="468"/>
      <c r="D126" s="468"/>
      <c r="E126" s="468"/>
      <c r="F126" s="468"/>
      <c r="G126" s="468"/>
      <c r="H126" s="468"/>
      <c r="I126" s="468"/>
      <c r="J126" s="468"/>
      <c r="K126" s="468"/>
      <c r="L126" s="468"/>
      <c r="M126" s="468"/>
      <c r="N126" s="468"/>
      <c r="O126" s="468"/>
      <c r="P126" s="468"/>
      <c r="Q126" s="468"/>
      <c r="R126" s="468"/>
      <c r="S126" s="468"/>
      <c r="T126" s="468"/>
      <c r="U126" s="468"/>
      <c r="V126" s="468"/>
      <c r="W126" s="469"/>
    </row>
    <row r="127" spans="1:23" s="249" customFormat="1">
      <c r="A127" s="262" t="s">
        <v>31</v>
      </c>
      <c r="B127" s="251">
        <v>2013</v>
      </c>
      <c r="C127" s="251">
        <v>2014</v>
      </c>
      <c r="D127" s="251">
        <v>2015</v>
      </c>
      <c r="E127" s="251">
        <v>2016</v>
      </c>
      <c r="F127" s="251">
        <v>2017</v>
      </c>
      <c r="G127" s="251">
        <v>2018</v>
      </c>
      <c r="H127" s="251">
        <v>2019</v>
      </c>
      <c r="I127" s="251">
        <v>2020</v>
      </c>
      <c r="J127" s="251">
        <v>2021</v>
      </c>
      <c r="K127" s="251">
        <v>2022</v>
      </c>
      <c r="L127" s="251">
        <v>2023</v>
      </c>
      <c r="M127" s="251">
        <v>2024</v>
      </c>
      <c r="N127" s="251">
        <v>2025</v>
      </c>
      <c r="O127" s="251">
        <v>2026</v>
      </c>
      <c r="P127" s="251">
        <v>2027</v>
      </c>
      <c r="Q127" s="251">
        <v>2028</v>
      </c>
      <c r="R127" s="251">
        <v>2029</v>
      </c>
      <c r="S127" s="251">
        <v>2030</v>
      </c>
      <c r="T127" s="251">
        <v>2031</v>
      </c>
      <c r="U127" s="263">
        <v>2032</v>
      </c>
      <c r="V127" s="470" t="s">
        <v>7</v>
      </c>
      <c r="W127" s="472" t="s">
        <v>234</v>
      </c>
    </row>
    <row r="128" spans="1:23" s="249" customFormat="1" ht="13.5" thickBot="1">
      <c r="A128" s="264" t="s">
        <v>233</v>
      </c>
      <c r="B128" s="252">
        <v>1</v>
      </c>
      <c r="C128" s="252">
        <v>2</v>
      </c>
      <c r="D128" s="252">
        <v>3</v>
      </c>
      <c r="E128" s="252">
        <v>4</v>
      </c>
      <c r="F128" s="252">
        <v>5</v>
      </c>
      <c r="G128" s="252">
        <v>6</v>
      </c>
      <c r="H128" s="252">
        <v>7</v>
      </c>
      <c r="I128" s="252">
        <v>8</v>
      </c>
      <c r="J128" s="252">
        <v>9</v>
      </c>
      <c r="K128" s="252">
        <v>10</v>
      </c>
      <c r="L128" s="252">
        <v>11</v>
      </c>
      <c r="M128" s="252">
        <v>12</v>
      </c>
      <c r="N128" s="252">
        <v>13</v>
      </c>
      <c r="O128" s="252">
        <v>14</v>
      </c>
      <c r="P128" s="252">
        <v>15</v>
      </c>
      <c r="Q128" s="252">
        <v>16</v>
      </c>
      <c r="R128" s="252">
        <v>17</v>
      </c>
      <c r="S128" s="252">
        <v>18</v>
      </c>
      <c r="T128" s="252">
        <v>19</v>
      </c>
      <c r="U128" s="265">
        <v>20</v>
      </c>
      <c r="V128" s="471"/>
      <c r="W128" s="473"/>
    </row>
    <row r="129" spans="1:23">
      <c r="A129" s="104" t="s">
        <v>235</v>
      </c>
      <c r="B129" s="243"/>
      <c r="C129" s="243"/>
      <c r="D129" s="243"/>
      <c r="E129" s="243"/>
      <c r="F129" s="243"/>
      <c r="G129" s="243"/>
      <c r="H129" s="243"/>
      <c r="I129" s="243"/>
      <c r="J129" s="243"/>
      <c r="K129" s="243"/>
      <c r="L129" s="243"/>
      <c r="M129" s="243"/>
      <c r="N129" s="243"/>
      <c r="O129" s="243"/>
      <c r="P129" s="243"/>
      <c r="Q129" s="243"/>
      <c r="R129" s="243"/>
      <c r="S129" s="243"/>
      <c r="T129" s="243"/>
      <c r="U129" s="243"/>
      <c r="V129" s="270"/>
      <c r="W129" s="243"/>
    </row>
    <row r="130" spans="1:23">
      <c r="A130" s="208" t="s">
        <v>32</v>
      </c>
      <c r="V130" s="258"/>
    </row>
    <row r="131" spans="1:23">
      <c r="A131" s="250" t="s">
        <v>240</v>
      </c>
      <c r="B131" s="246">
        <v>0</v>
      </c>
      <c r="C131" s="246">
        <v>0</v>
      </c>
      <c r="D131" s="246">
        <v>0</v>
      </c>
      <c r="E131" s="246">
        <v>0</v>
      </c>
      <c r="F131" s="246">
        <v>0</v>
      </c>
      <c r="G131" s="246">
        <v>0</v>
      </c>
      <c r="H131" s="246">
        <v>0</v>
      </c>
      <c r="I131" s="246">
        <v>0</v>
      </c>
      <c r="J131" s="246">
        <v>0</v>
      </c>
      <c r="K131" s="246">
        <v>0</v>
      </c>
      <c r="L131" s="246">
        <v>0</v>
      </c>
      <c r="M131" s="246">
        <v>0</v>
      </c>
      <c r="N131" s="246">
        <v>0</v>
      </c>
      <c r="O131" s="246">
        <v>0</v>
      </c>
      <c r="P131" s="246">
        <v>0</v>
      </c>
      <c r="Q131" s="246">
        <v>0</v>
      </c>
      <c r="R131" s="246">
        <v>0</v>
      </c>
      <c r="S131" s="246">
        <v>0</v>
      </c>
      <c r="T131" s="246">
        <v>0</v>
      </c>
      <c r="U131" s="246">
        <v>0</v>
      </c>
      <c r="V131" s="259">
        <f>SUM(B131:U131)</f>
        <v>0</v>
      </c>
      <c r="W131" s="246">
        <f>V131/20</f>
        <v>0</v>
      </c>
    </row>
    <row r="132" spans="1:23">
      <c r="A132" s="208" t="s">
        <v>33</v>
      </c>
      <c r="B132" s="246"/>
      <c r="C132" s="246"/>
      <c r="D132" s="246"/>
      <c r="E132" s="246"/>
      <c r="F132" s="246"/>
      <c r="G132" s="246"/>
      <c r="H132" s="246"/>
      <c r="I132" s="246"/>
      <c r="J132" s="246"/>
      <c r="K132" s="246"/>
      <c r="L132" s="246"/>
      <c r="M132" s="246"/>
      <c r="N132" s="246"/>
      <c r="O132" s="246"/>
      <c r="P132" s="246"/>
      <c r="Q132" s="246"/>
      <c r="R132" s="246"/>
      <c r="S132" s="246"/>
      <c r="T132" s="246"/>
      <c r="U132" s="246"/>
      <c r="V132" s="259"/>
      <c r="W132" s="246"/>
    </row>
    <row r="133" spans="1:23">
      <c r="A133" s="250" t="s">
        <v>34</v>
      </c>
      <c r="B133" s="246">
        <f>'3. Balanced Seas rMCZ Impacts'!$DM65</f>
        <v>1.5113739252183966</v>
      </c>
      <c r="C133" s="246">
        <f>'3. Balanced Seas rMCZ Impacts'!$DM65</f>
        <v>1.5113739252183966</v>
      </c>
      <c r="D133" s="246">
        <f>'3. Balanced Seas rMCZ Impacts'!$DM65</f>
        <v>1.5113739252183966</v>
      </c>
      <c r="E133" s="246">
        <f>'3. Balanced Seas rMCZ Impacts'!$DM65</f>
        <v>1.5113739252183966</v>
      </c>
      <c r="F133" s="246">
        <f>'3. Balanced Seas rMCZ Impacts'!$DM65</f>
        <v>1.5113739252183966</v>
      </c>
      <c r="G133" s="246">
        <f>'3. Balanced Seas rMCZ Impacts'!$DM65</f>
        <v>1.5113739252183966</v>
      </c>
      <c r="H133" s="246">
        <f>'3. Balanced Seas rMCZ Impacts'!$DM65</f>
        <v>1.5113739252183966</v>
      </c>
      <c r="I133" s="246">
        <f>'3. Balanced Seas rMCZ Impacts'!$DM65</f>
        <v>1.5113739252183966</v>
      </c>
      <c r="J133" s="246">
        <f>'3. Balanced Seas rMCZ Impacts'!$DM65</f>
        <v>1.5113739252183966</v>
      </c>
      <c r="K133" s="246">
        <f>'3. Balanced Seas rMCZ Impacts'!$DM65</f>
        <v>1.5113739252183966</v>
      </c>
      <c r="L133" s="246">
        <f>'3. Balanced Seas rMCZ Impacts'!$DM65</f>
        <v>1.5113739252183966</v>
      </c>
      <c r="M133" s="246">
        <f>'3. Balanced Seas rMCZ Impacts'!$DM65</f>
        <v>1.5113739252183966</v>
      </c>
      <c r="N133" s="246">
        <f>'3. Balanced Seas rMCZ Impacts'!$DM65</f>
        <v>1.5113739252183966</v>
      </c>
      <c r="O133" s="246">
        <f>'3. Balanced Seas rMCZ Impacts'!$DM65</f>
        <v>1.5113739252183966</v>
      </c>
      <c r="P133" s="246">
        <f>'3. Balanced Seas rMCZ Impacts'!$DM65</f>
        <v>1.5113739252183966</v>
      </c>
      <c r="Q133" s="246">
        <f>'3. Balanced Seas rMCZ Impacts'!$DM65</f>
        <v>1.5113739252183966</v>
      </c>
      <c r="R133" s="246">
        <f>'3. Balanced Seas rMCZ Impacts'!$DM65</f>
        <v>1.5113739252183966</v>
      </c>
      <c r="S133" s="246">
        <f>'3. Balanced Seas rMCZ Impacts'!$DM65</f>
        <v>1.5113739252183966</v>
      </c>
      <c r="T133" s="246">
        <f>'3. Balanced Seas rMCZ Impacts'!$DM65</f>
        <v>1.5113739252183966</v>
      </c>
      <c r="U133" s="246">
        <f>'3. Balanced Seas rMCZ Impacts'!$DM65</f>
        <v>1.5113739252183966</v>
      </c>
      <c r="V133" s="259">
        <f>SUM(B133:U133)</f>
        <v>30.227478504367934</v>
      </c>
      <c r="W133" s="246">
        <f>V133/20</f>
        <v>1.5113739252183966</v>
      </c>
    </row>
    <row r="134" spans="1:23">
      <c r="A134" s="208"/>
      <c r="B134" s="246"/>
      <c r="C134" s="246"/>
      <c r="D134" s="246"/>
      <c r="E134" s="246"/>
      <c r="F134" s="246"/>
      <c r="G134" s="246"/>
      <c r="H134" s="246"/>
      <c r="I134" s="246"/>
      <c r="J134" s="246"/>
      <c r="K134" s="246"/>
      <c r="L134" s="246"/>
      <c r="M134" s="246"/>
      <c r="N134" s="246"/>
      <c r="O134" s="246"/>
      <c r="P134" s="246"/>
      <c r="Q134" s="246"/>
      <c r="R134" s="246"/>
      <c r="S134" s="246"/>
      <c r="T134" s="246"/>
      <c r="U134" s="246"/>
      <c r="V134" s="259"/>
      <c r="W134" s="246"/>
    </row>
    <row r="135" spans="1:23">
      <c r="A135" s="250" t="s">
        <v>36</v>
      </c>
      <c r="B135" s="246">
        <f t="shared" ref="B135:U135" si="54">B131</f>
        <v>0</v>
      </c>
      <c r="C135" s="246">
        <f t="shared" si="54"/>
        <v>0</v>
      </c>
      <c r="D135" s="246">
        <f t="shared" si="54"/>
        <v>0</v>
      </c>
      <c r="E135" s="246">
        <f t="shared" si="54"/>
        <v>0</v>
      </c>
      <c r="F135" s="246">
        <f t="shared" si="54"/>
        <v>0</v>
      </c>
      <c r="G135" s="246">
        <f t="shared" si="54"/>
        <v>0</v>
      </c>
      <c r="H135" s="246">
        <f t="shared" si="54"/>
        <v>0</v>
      </c>
      <c r="I135" s="246">
        <f t="shared" si="54"/>
        <v>0</v>
      </c>
      <c r="J135" s="246">
        <f t="shared" si="54"/>
        <v>0</v>
      </c>
      <c r="K135" s="246">
        <f t="shared" si="54"/>
        <v>0</v>
      </c>
      <c r="L135" s="246">
        <f t="shared" si="54"/>
        <v>0</v>
      </c>
      <c r="M135" s="246">
        <f t="shared" si="54"/>
        <v>0</v>
      </c>
      <c r="N135" s="246">
        <f t="shared" si="54"/>
        <v>0</v>
      </c>
      <c r="O135" s="246">
        <f t="shared" si="54"/>
        <v>0</v>
      </c>
      <c r="P135" s="246">
        <f t="shared" si="54"/>
        <v>0</v>
      </c>
      <c r="Q135" s="246">
        <f t="shared" si="54"/>
        <v>0</v>
      </c>
      <c r="R135" s="246">
        <f t="shared" si="54"/>
        <v>0</v>
      </c>
      <c r="S135" s="246">
        <f t="shared" si="54"/>
        <v>0</v>
      </c>
      <c r="T135" s="246">
        <f t="shared" si="54"/>
        <v>0</v>
      </c>
      <c r="U135" s="246">
        <f t="shared" si="54"/>
        <v>0</v>
      </c>
      <c r="V135" s="259">
        <f t="shared" ref="V135:V137" si="55">SUM(B135:U135)</f>
        <v>0</v>
      </c>
      <c r="W135" s="246">
        <f t="shared" ref="W135:W137" si="56">V135/20</f>
        <v>0</v>
      </c>
    </row>
    <row r="136" spans="1:23">
      <c r="A136" s="250" t="s">
        <v>37</v>
      </c>
      <c r="B136" s="246">
        <f t="shared" ref="B136:U136" si="57">B133</f>
        <v>1.5113739252183966</v>
      </c>
      <c r="C136" s="246">
        <f t="shared" si="57"/>
        <v>1.5113739252183966</v>
      </c>
      <c r="D136" s="246">
        <f t="shared" si="57"/>
        <v>1.5113739252183966</v>
      </c>
      <c r="E136" s="246">
        <f t="shared" si="57"/>
        <v>1.5113739252183966</v>
      </c>
      <c r="F136" s="246">
        <f t="shared" si="57"/>
        <v>1.5113739252183966</v>
      </c>
      <c r="G136" s="246">
        <f t="shared" si="57"/>
        <v>1.5113739252183966</v>
      </c>
      <c r="H136" s="246">
        <f t="shared" si="57"/>
        <v>1.5113739252183966</v>
      </c>
      <c r="I136" s="246">
        <f t="shared" si="57"/>
        <v>1.5113739252183966</v>
      </c>
      <c r="J136" s="246">
        <f t="shared" si="57"/>
        <v>1.5113739252183966</v>
      </c>
      <c r="K136" s="246">
        <f t="shared" si="57"/>
        <v>1.5113739252183966</v>
      </c>
      <c r="L136" s="246">
        <f t="shared" si="57"/>
        <v>1.5113739252183966</v>
      </c>
      <c r="M136" s="246">
        <f t="shared" si="57"/>
        <v>1.5113739252183966</v>
      </c>
      <c r="N136" s="246">
        <f t="shared" si="57"/>
        <v>1.5113739252183966</v>
      </c>
      <c r="O136" s="246">
        <f t="shared" si="57"/>
        <v>1.5113739252183966</v>
      </c>
      <c r="P136" s="246">
        <f t="shared" si="57"/>
        <v>1.5113739252183966</v>
      </c>
      <c r="Q136" s="246">
        <f t="shared" si="57"/>
        <v>1.5113739252183966</v>
      </c>
      <c r="R136" s="246">
        <f t="shared" si="57"/>
        <v>1.5113739252183966</v>
      </c>
      <c r="S136" s="246">
        <f t="shared" si="57"/>
        <v>1.5113739252183966</v>
      </c>
      <c r="T136" s="246">
        <f t="shared" si="57"/>
        <v>1.5113739252183966</v>
      </c>
      <c r="U136" s="246">
        <f t="shared" si="57"/>
        <v>1.5113739252183966</v>
      </c>
      <c r="V136" s="259">
        <f t="shared" si="55"/>
        <v>30.227478504367934</v>
      </c>
      <c r="W136" s="246">
        <f t="shared" si="56"/>
        <v>1.5113739252183966</v>
      </c>
    </row>
    <row r="137" spans="1:23" s="7" customFormat="1">
      <c r="A137" s="106" t="s">
        <v>35</v>
      </c>
      <c r="B137" s="107">
        <f>B136+B135</f>
        <v>1.5113739252183966</v>
      </c>
      <c r="C137" s="107">
        <f t="shared" ref="C137:U137" si="58">C136+C135</f>
        <v>1.5113739252183966</v>
      </c>
      <c r="D137" s="107">
        <f t="shared" si="58"/>
        <v>1.5113739252183966</v>
      </c>
      <c r="E137" s="107">
        <f t="shared" si="58"/>
        <v>1.5113739252183966</v>
      </c>
      <c r="F137" s="107">
        <f t="shared" si="58"/>
        <v>1.5113739252183966</v>
      </c>
      <c r="G137" s="107">
        <f t="shared" si="58"/>
        <v>1.5113739252183966</v>
      </c>
      <c r="H137" s="107">
        <f t="shared" si="58"/>
        <v>1.5113739252183966</v>
      </c>
      <c r="I137" s="107">
        <f t="shared" si="58"/>
        <v>1.5113739252183966</v>
      </c>
      <c r="J137" s="107">
        <f t="shared" si="58"/>
        <v>1.5113739252183966</v>
      </c>
      <c r="K137" s="107">
        <f t="shared" si="58"/>
        <v>1.5113739252183966</v>
      </c>
      <c r="L137" s="107">
        <f t="shared" si="58"/>
        <v>1.5113739252183966</v>
      </c>
      <c r="M137" s="107">
        <f t="shared" si="58"/>
        <v>1.5113739252183966</v>
      </c>
      <c r="N137" s="107">
        <f t="shared" si="58"/>
        <v>1.5113739252183966</v>
      </c>
      <c r="O137" s="107">
        <f t="shared" si="58"/>
        <v>1.5113739252183966</v>
      </c>
      <c r="P137" s="107">
        <f t="shared" si="58"/>
        <v>1.5113739252183966</v>
      </c>
      <c r="Q137" s="107">
        <f t="shared" si="58"/>
        <v>1.5113739252183966</v>
      </c>
      <c r="R137" s="107">
        <f t="shared" si="58"/>
        <v>1.5113739252183966</v>
      </c>
      <c r="S137" s="107">
        <f t="shared" si="58"/>
        <v>1.5113739252183966</v>
      </c>
      <c r="T137" s="107">
        <f t="shared" si="58"/>
        <v>1.5113739252183966</v>
      </c>
      <c r="U137" s="107">
        <f t="shared" si="58"/>
        <v>1.5113739252183966</v>
      </c>
      <c r="V137" s="260">
        <f t="shared" si="55"/>
        <v>30.227478504367934</v>
      </c>
      <c r="W137" s="107">
        <f t="shared" si="56"/>
        <v>1.5113739252183966</v>
      </c>
    </row>
    <row r="138" spans="1:23">
      <c r="A138" s="106" t="s">
        <v>185</v>
      </c>
      <c r="B138" s="243" t="s">
        <v>8</v>
      </c>
      <c r="C138" s="243" t="s">
        <v>8</v>
      </c>
      <c r="D138" s="243" t="s">
        <v>8</v>
      </c>
      <c r="E138" s="243" t="s">
        <v>8</v>
      </c>
      <c r="F138" s="243" t="s">
        <v>8</v>
      </c>
      <c r="G138" s="243" t="s">
        <v>8</v>
      </c>
      <c r="H138" s="243" t="s">
        <v>8</v>
      </c>
      <c r="I138" s="243" t="s">
        <v>8</v>
      </c>
      <c r="J138" s="243" t="s">
        <v>8</v>
      </c>
      <c r="K138" s="243" t="s">
        <v>8</v>
      </c>
      <c r="L138" s="243" t="s">
        <v>8</v>
      </c>
      <c r="M138" s="243" t="s">
        <v>8</v>
      </c>
      <c r="N138" s="243" t="s">
        <v>8</v>
      </c>
      <c r="O138" s="243" t="s">
        <v>8</v>
      </c>
      <c r="P138" s="243" t="s">
        <v>8</v>
      </c>
      <c r="Q138" s="243" t="s">
        <v>8</v>
      </c>
      <c r="R138" s="243" t="s">
        <v>8</v>
      </c>
      <c r="S138" s="243" t="s">
        <v>8</v>
      </c>
      <c r="T138" s="243" t="s">
        <v>8</v>
      </c>
      <c r="U138" s="243" t="s">
        <v>8</v>
      </c>
      <c r="V138" s="260">
        <f>NPV(3.5%,B137:U137)</f>
        <v>21.480255765258551</v>
      </c>
      <c r="W138" s="243" t="s">
        <v>8</v>
      </c>
    </row>
    <row r="139" spans="1:23">
      <c r="A139" s="254"/>
      <c r="B139" s="255"/>
      <c r="C139" s="255"/>
      <c r="D139" s="255"/>
      <c r="E139" s="255"/>
      <c r="F139" s="255"/>
      <c r="G139" s="255"/>
      <c r="H139" s="255"/>
      <c r="I139" s="255"/>
      <c r="J139" s="255"/>
      <c r="K139" s="255"/>
      <c r="L139" s="255"/>
      <c r="M139" s="255"/>
      <c r="N139" s="255"/>
      <c r="O139" s="255"/>
      <c r="P139" s="255"/>
      <c r="Q139" s="255"/>
      <c r="R139" s="255"/>
      <c r="S139" s="255"/>
      <c r="T139" s="255"/>
      <c r="U139" s="255"/>
      <c r="V139" s="261"/>
      <c r="W139" s="255"/>
    </row>
    <row r="140" spans="1:23">
      <c r="A140" s="106" t="s">
        <v>236</v>
      </c>
      <c r="B140" s="246"/>
      <c r="C140" s="246"/>
      <c r="D140" s="246"/>
      <c r="E140" s="246"/>
      <c r="F140" s="246"/>
      <c r="G140" s="246"/>
      <c r="H140" s="246"/>
      <c r="I140" s="246"/>
      <c r="J140" s="246"/>
      <c r="K140" s="246"/>
      <c r="L140" s="246"/>
      <c r="M140" s="246"/>
      <c r="N140" s="246"/>
      <c r="O140" s="246"/>
      <c r="P140" s="246"/>
      <c r="Q140" s="246"/>
      <c r="R140" s="246"/>
      <c r="S140" s="246"/>
      <c r="T140" s="246"/>
      <c r="U140" s="246"/>
      <c r="V140" s="259"/>
      <c r="W140" s="246"/>
    </row>
    <row r="141" spans="1:23">
      <c r="A141" s="208" t="s">
        <v>32</v>
      </c>
      <c r="B141" s="246"/>
      <c r="C141" s="246"/>
      <c r="D141" s="246"/>
      <c r="E141" s="246"/>
      <c r="F141" s="246"/>
      <c r="G141" s="246"/>
      <c r="H141" s="246"/>
      <c r="I141" s="246"/>
      <c r="J141" s="246"/>
      <c r="K141" s="246"/>
      <c r="L141" s="246"/>
      <c r="M141" s="246"/>
      <c r="N141" s="246"/>
      <c r="O141" s="246"/>
      <c r="P141" s="246"/>
      <c r="Q141" s="246"/>
      <c r="R141" s="246"/>
      <c r="S141" s="246"/>
      <c r="T141" s="246"/>
      <c r="U141" s="246"/>
      <c r="V141" s="259"/>
      <c r="W141" s="246"/>
    </row>
    <row r="142" spans="1:23">
      <c r="A142" s="250" t="s">
        <v>240</v>
      </c>
      <c r="B142" s="246">
        <v>0</v>
      </c>
      <c r="C142" s="246">
        <v>0</v>
      </c>
      <c r="D142" s="246">
        <v>0</v>
      </c>
      <c r="E142" s="246">
        <v>0</v>
      </c>
      <c r="F142" s="246">
        <v>0</v>
      </c>
      <c r="G142" s="246">
        <v>0</v>
      </c>
      <c r="H142" s="246">
        <v>0</v>
      </c>
      <c r="I142" s="246">
        <v>0</v>
      </c>
      <c r="J142" s="246">
        <v>0</v>
      </c>
      <c r="K142" s="246">
        <v>0</v>
      </c>
      <c r="L142" s="246">
        <v>0</v>
      </c>
      <c r="M142" s="246">
        <v>0</v>
      </c>
      <c r="N142" s="246">
        <v>0</v>
      </c>
      <c r="O142" s="246">
        <v>0</v>
      </c>
      <c r="P142" s="246">
        <v>0</v>
      </c>
      <c r="Q142" s="246">
        <v>0</v>
      </c>
      <c r="R142" s="246">
        <v>0</v>
      </c>
      <c r="S142" s="246">
        <v>0</v>
      </c>
      <c r="T142" s="246">
        <v>0</v>
      </c>
      <c r="U142" s="246">
        <v>0</v>
      </c>
      <c r="V142" s="259">
        <f>SUM(B142:U142)</f>
        <v>0</v>
      </c>
      <c r="W142" s="246">
        <f>V142/20</f>
        <v>0</v>
      </c>
    </row>
    <row r="143" spans="1:23">
      <c r="A143" s="208" t="s">
        <v>33</v>
      </c>
      <c r="B143" s="246"/>
      <c r="C143" s="246"/>
      <c r="D143" s="246"/>
      <c r="E143" s="246"/>
      <c r="F143" s="246"/>
      <c r="G143" s="246"/>
      <c r="H143" s="246"/>
      <c r="I143" s="246"/>
      <c r="J143" s="246"/>
      <c r="K143" s="246"/>
      <c r="L143" s="246"/>
      <c r="M143" s="246"/>
      <c r="N143" s="246"/>
      <c r="O143" s="246"/>
      <c r="P143" s="246"/>
      <c r="Q143" s="246"/>
      <c r="R143" s="246"/>
      <c r="S143" s="246"/>
      <c r="T143" s="246"/>
      <c r="U143" s="246"/>
      <c r="V143" s="259"/>
      <c r="W143" s="246"/>
    </row>
    <row r="144" spans="1:23">
      <c r="A144" s="250" t="s">
        <v>34</v>
      </c>
      <c r="B144" s="246">
        <f>'4.FindingSanctuary rMCZ Impacts'!$ES65</f>
        <v>0.38048650979430615</v>
      </c>
      <c r="C144" s="246">
        <f>'4.FindingSanctuary rMCZ Impacts'!$ES65</f>
        <v>0.38048650979430615</v>
      </c>
      <c r="D144" s="246">
        <f>'4.FindingSanctuary rMCZ Impacts'!$ES65</f>
        <v>0.38048650979430615</v>
      </c>
      <c r="E144" s="246">
        <f>'4.FindingSanctuary rMCZ Impacts'!$ES65</f>
        <v>0.38048650979430615</v>
      </c>
      <c r="F144" s="246">
        <f>'4.FindingSanctuary rMCZ Impacts'!$ES65</f>
        <v>0.38048650979430615</v>
      </c>
      <c r="G144" s="246">
        <f>'4.FindingSanctuary rMCZ Impacts'!$ES65</f>
        <v>0.38048650979430615</v>
      </c>
      <c r="H144" s="246">
        <f>'4.FindingSanctuary rMCZ Impacts'!$ES65</f>
        <v>0.38048650979430615</v>
      </c>
      <c r="I144" s="246">
        <f>'4.FindingSanctuary rMCZ Impacts'!$ES65</f>
        <v>0.38048650979430615</v>
      </c>
      <c r="J144" s="246">
        <f>'4.FindingSanctuary rMCZ Impacts'!$ES65</f>
        <v>0.38048650979430615</v>
      </c>
      <c r="K144" s="246">
        <f>'4.FindingSanctuary rMCZ Impacts'!$ES65</f>
        <v>0.38048650979430615</v>
      </c>
      <c r="L144" s="246">
        <f>'4.FindingSanctuary rMCZ Impacts'!$ES65</f>
        <v>0.38048650979430615</v>
      </c>
      <c r="M144" s="246">
        <f>'4.FindingSanctuary rMCZ Impacts'!$ES65</f>
        <v>0.38048650979430615</v>
      </c>
      <c r="N144" s="246">
        <f>'4.FindingSanctuary rMCZ Impacts'!$ES65</f>
        <v>0.38048650979430615</v>
      </c>
      <c r="O144" s="246">
        <f>'4.FindingSanctuary rMCZ Impacts'!$ES65</f>
        <v>0.38048650979430615</v>
      </c>
      <c r="P144" s="246">
        <f>'4.FindingSanctuary rMCZ Impacts'!$ES65</f>
        <v>0.38048650979430615</v>
      </c>
      <c r="Q144" s="246">
        <f>'4.FindingSanctuary rMCZ Impacts'!$ES65</f>
        <v>0.38048650979430615</v>
      </c>
      <c r="R144" s="246">
        <f>'4.FindingSanctuary rMCZ Impacts'!$ES65</f>
        <v>0.38048650979430615</v>
      </c>
      <c r="S144" s="246">
        <f>'4.FindingSanctuary rMCZ Impacts'!$ES65</f>
        <v>0.38048650979430615</v>
      </c>
      <c r="T144" s="246">
        <f>'4.FindingSanctuary rMCZ Impacts'!$ES65</f>
        <v>0.38048650979430615</v>
      </c>
      <c r="U144" s="246">
        <f>'4.FindingSanctuary rMCZ Impacts'!$ES65</f>
        <v>0.38048650979430615</v>
      </c>
      <c r="V144" s="259">
        <f>SUM(B144:U144)</f>
        <v>7.6097301958861197</v>
      </c>
      <c r="W144" s="246">
        <f>V144/20</f>
        <v>0.38048650979430598</v>
      </c>
    </row>
    <row r="145" spans="1:23">
      <c r="A145" s="208"/>
      <c r="B145" s="246"/>
      <c r="C145" s="246"/>
      <c r="D145" s="246"/>
      <c r="E145" s="246"/>
      <c r="F145" s="246"/>
      <c r="G145" s="246"/>
      <c r="H145" s="246"/>
      <c r="I145" s="246"/>
      <c r="J145" s="246"/>
      <c r="K145" s="246"/>
      <c r="L145" s="246"/>
      <c r="M145" s="246"/>
      <c r="N145" s="246"/>
      <c r="O145" s="246"/>
      <c r="P145" s="246"/>
      <c r="Q145" s="246"/>
      <c r="R145" s="246"/>
      <c r="S145" s="246"/>
      <c r="T145" s="246"/>
      <c r="U145" s="246"/>
      <c r="V145" s="259"/>
      <c r="W145" s="246"/>
    </row>
    <row r="146" spans="1:23">
      <c r="A146" s="250" t="s">
        <v>36</v>
      </c>
      <c r="B146" s="246">
        <f t="shared" ref="B146:U146" si="59">B142</f>
        <v>0</v>
      </c>
      <c r="C146" s="246">
        <f t="shared" si="59"/>
        <v>0</v>
      </c>
      <c r="D146" s="246">
        <f t="shared" si="59"/>
        <v>0</v>
      </c>
      <c r="E146" s="246">
        <f t="shared" si="59"/>
        <v>0</v>
      </c>
      <c r="F146" s="246">
        <f t="shared" si="59"/>
        <v>0</v>
      </c>
      <c r="G146" s="246">
        <f t="shared" si="59"/>
        <v>0</v>
      </c>
      <c r="H146" s="246">
        <f t="shared" si="59"/>
        <v>0</v>
      </c>
      <c r="I146" s="246">
        <f t="shared" si="59"/>
        <v>0</v>
      </c>
      <c r="J146" s="246">
        <f t="shared" si="59"/>
        <v>0</v>
      </c>
      <c r="K146" s="246">
        <f t="shared" si="59"/>
        <v>0</v>
      </c>
      <c r="L146" s="246">
        <f t="shared" si="59"/>
        <v>0</v>
      </c>
      <c r="M146" s="246">
        <f t="shared" si="59"/>
        <v>0</v>
      </c>
      <c r="N146" s="246">
        <f t="shared" si="59"/>
        <v>0</v>
      </c>
      <c r="O146" s="246">
        <f t="shared" si="59"/>
        <v>0</v>
      </c>
      <c r="P146" s="246">
        <f t="shared" si="59"/>
        <v>0</v>
      </c>
      <c r="Q146" s="246">
        <f t="shared" si="59"/>
        <v>0</v>
      </c>
      <c r="R146" s="246">
        <f t="shared" si="59"/>
        <v>0</v>
      </c>
      <c r="S146" s="246">
        <f t="shared" si="59"/>
        <v>0</v>
      </c>
      <c r="T146" s="246">
        <f t="shared" si="59"/>
        <v>0</v>
      </c>
      <c r="U146" s="246">
        <f t="shared" si="59"/>
        <v>0</v>
      </c>
      <c r="V146" s="259">
        <f t="shared" ref="V146:V148" si="60">SUM(B146:U146)</f>
        <v>0</v>
      </c>
      <c r="W146" s="246">
        <f t="shared" ref="W146:W148" si="61">V146/20</f>
        <v>0</v>
      </c>
    </row>
    <row r="147" spans="1:23">
      <c r="A147" s="250" t="s">
        <v>37</v>
      </c>
      <c r="B147" s="246">
        <f t="shared" ref="B147:U147" si="62">B144</f>
        <v>0.38048650979430615</v>
      </c>
      <c r="C147" s="246">
        <f t="shared" si="62"/>
        <v>0.38048650979430615</v>
      </c>
      <c r="D147" s="246">
        <f t="shared" si="62"/>
        <v>0.38048650979430615</v>
      </c>
      <c r="E147" s="246">
        <f t="shared" si="62"/>
        <v>0.38048650979430615</v>
      </c>
      <c r="F147" s="246">
        <f t="shared" si="62"/>
        <v>0.38048650979430615</v>
      </c>
      <c r="G147" s="246">
        <f t="shared" si="62"/>
        <v>0.38048650979430615</v>
      </c>
      <c r="H147" s="246">
        <f t="shared" si="62"/>
        <v>0.38048650979430615</v>
      </c>
      <c r="I147" s="246">
        <f t="shared" si="62"/>
        <v>0.38048650979430615</v>
      </c>
      <c r="J147" s="246">
        <f t="shared" si="62"/>
        <v>0.38048650979430615</v>
      </c>
      <c r="K147" s="246">
        <f t="shared" si="62"/>
        <v>0.38048650979430615</v>
      </c>
      <c r="L147" s="246">
        <f t="shared" si="62"/>
        <v>0.38048650979430615</v>
      </c>
      <c r="M147" s="246">
        <f t="shared" si="62"/>
        <v>0.38048650979430615</v>
      </c>
      <c r="N147" s="246">
        <f t="shared" si="62"/>
        <v>0.38048650979430615</v>
      </c>
      <c r="O147" s="246">
        <f t="shared" si="62"/>
        <v>0.38048650979430615</v>
      </c>
      <c r="P147" s="246">
        <f t="shared" si="62"/>
        <v>0.38048650979430615</v>
      </c>
      <c r="Q147" s="246">
        <f t="shared" si="62"/>
        <v>0.38048650979430615</v>
      </c>
      <c r="R147" s="246">
        <f t="shared" si="62"/>
        <v>0.38048650979430615</v>
      </c>
      <c r="S147" s="246">
        <f t="shared" si="62"/>
        <v>0.38048650979430615</v>
      </c>
      <c r="T147" s="246">
        <f t="shared" si="62"/>
        <v>0.38048650979430615</v>
      </c>
      <c r="U147" s="246">
        <f t="shared" si="62"/>
        <v>0.38048650979430615</v>
      </c>
      <c r="V147" s="259">
        <f t="shared" si="60"/>
        <v>7.6097301958861197</v>
      </c>
      <c r="W147" s="246">
        <f t="shared" si="61"/>
        <v>0.38048650979430598</v>
      </c>
    </row>
    <row r="148" spans="1:23" s="7" customFormat="1">
      <c r="A148" s="106" t="s">
        <v>35</v>
      </c>
      <c r="B148" s="107">
        <f>B147+B146</f>
        <v>0.38048650979430615</v>
      </c>
      <c r="C148" s="107">
        <f t="shared" ref="C148:U148" si="63">C147+C146</f>
        <v>0.38048650979430615</v>
      </c>
      <c r="D148" s="107">
        <f t="shared" si="63"/>
        <v>0.38048650979430615</v>
      </c>
      <c r="E148" s="107">
        <f t="shared" si="63"/>
        <v>0.38048650979430615</v>
      </c>
      <c r="F148" s="107">
        <f t="shared" si="63"/>
        <v>0.38048650979430615</v>
      </c>
      <c r="G148" s="107">
        <f t="shared" si="63"/>
        <v>0.38048650979430615</v>
      </c>
      <c r="H148" s="107">
        <f t="shared" si="63"/>
        <v>0.38048650979430615</v>
      </c>
      <c r="I148" s="107">
        <f t="shared" si="63"/>
        <v>0.38048650979430615</v>
      </c>
      <c r="J148" s="107">
        <f t="shared" si="63"/>
        <v>0.38048650979430615</v>
      </c>
      <c r="K148" s="107">
        <f t="shared" si="63"/>
        <v>0.38048650979430615</v>
      </c>
      <c r="L148" s="107">
        <f t="shared" si="63"/>
        <v>0.38048650979430615</v>
      </c>
      <c r="M148" s="107">
        <f t="shared" si="63"/>
        <v>0.38048650979430615</v>
      </c>
      <c r="N148" s="107">
        <f t="shared" si="63"/>
        <v>0.38048650979430615</v>
      </c>
      <c r="O148" s="107">
        <f t="shared" si="63"/>
        <v>0.38048650979430615</v>
      </c>
      <c r="P148" s="107">
        <f t="shared" si="63"/>
        <v>0.38048650979430615</v>
      </c>
      <c r="Q148" s="107">
        <f t="shared" si="63"/>
        <v>0.38048650979430615</v>
      </c>
      <c r="R148" s="107">
        <f t="shared" si="63"/>
        <v>0.38048650979430615</v>
      </c>
      <c r="S148" s="107">
        <f t="shared" si="63"/>
        <v>0.38048650979430615</v>
      </c>
      <c r="T148" s="107">
        <f t="shared" si="63"/>
        <v>0.38048650979430615</v>
      </c>
      <c r="U148" s="107">
        <f t="shared" si="63"/>
        <v>0.38048650979430615</v>
      </c>
      <c r="V148" s="260">
        <f t="shared" si="60"/>
        <v>7.6097301958861197</v>
      </c>
      <c r="W148" s="107">
        <f t="shared" si="61"/>
        <v>0.38048650979430598</v>
      </c>
    </row>
    <row r="149" spans="1:23">
      <c r="A149" s="106" t="s">
        <v>185</v>
      </c>
      <c r="B149" s="243" t="s">
        <v>8</v>
      </c>
      <c r="C149" s="243" t="s">
        <v>8</v>
      </c>
      <c r="D149" s="243" t="s">
        <v>8</v>
      </c>
      <c r="E149" s="243" t="s">
        <v>8</v>
      </c>
      <c r="F149" s="243" t="s">
        <v>8</v>
      </c>
      <c r="G149" s="243" t="s">
        <v>8</v>
      </c>
      <c r="H149" s="243" t="s">
        <v>8</v>
      </c>
      <c r="I149" s="243" t="s">
        <v>8</v>
      </c>
      <c r="J149" s="243" t="s">
        <v>8</v>
      </c>
      <c r="K149" s="243" t="s">
        <v>8</v>
      </c>
      <c r="L149" s="243" t="s">
        <v>8</v>
      </c>
      <c r="M149" s="243" t="s">
        <v>8</v>
      </c>
      <c r="N149" s="243" t="s">
        <v>8</v>
      </c>
      <c r="O149" s="243" t="s">
        <v>8</v>
      </c>
      <c r="P149" s="243" t="s">
        <v>8</v>
      </c>
      <c r="Q149" s="243" t="s">
        <v>8</v>
      </c>
      <c r="R149" s="243" t="s">
        <v>8</v>
      </c>
      <c r="S149" s="243" t="s">
        <v>8</v>
      </c>
      <c r="T149" s="243" t="s">
        <v>8</v>
      </c>
      <c r="U149" s="243" t="s">
        <v>8</v>
      </c>
      <c r="V149" s="260">
        <f>NPV(3.5%,B148:U148)</f>
        <v>5.4076277281489036</v>
      </c>
      <c r="W149" s="243" t="s">
        <v>8</v>
      </c>
    </row>
    <row r="150" spans="1:23">
      <c r="A150" s="254"/>
      <c r="B150" s="255"/>
      <c r="C150" s="255"/>
      <c r="D150" s="255"/>
      <c r="E150" s="255"/>
      <c r="F150" s="255"/>
      <c r="G150" s="255"/>
      <c r="H150" s="255"/>
      <c r="I150" s="255"/>
      <c r="J150" s="255"/>
      <c r="K150" s="255"/>
      <c r="L150" s="255"/>
      <c r="M150" s="255"/>
      <c r="N150" s="255"/>
      <c r="O150" s="255"/>
      <c r="P150" s="255"/>
      <c r="Q150" s="255"/>
      <c r="R150" s="255"/>
      <c r="S150" s="255"/>
      <c r="T150" s="255"/>
      <c r="U150" s="255"/>
      <c r="V150" s="261"/>
      <c r="W150" s="255"/>
    </row>
    <row r="151" spans="1:23">
      <c r="A151" s="106" t="s">
        <v>237</v>
      </c>
      <c r="B151" s="246"/>
      <c r="C151" s="246"/>
      <c r="D151" s="246"/>
      <c r="E151" s="246"/>
      <c r="F151" s="246"/>
      <c r="G151" s="246"/>
      <c r="H151" s="246"/>
      <c r="I151" s="246"/>
      <c r="J151" s="246"/>
      <c r="K151" s="246"/>
      <c r="L151" s="246"/>
      <c r="M151" s="246"/>
      <c r="N151" s="246"/>
      <c r="O151" s="246"/>
      <c r="P151" s="246"/>
      <c r="Q151" s="246"/>
      <c r="R151" s="246"/>
      <c r="S151" s="246"/>
      <c r="T151" s="246"/>
      <c r="U151" s="246"/>
      <c r="V151" s="259"/>
      <c r="W151" s="246"/>
    </row>
    <row r="152" spans="1:23">
      <c r="A152" s="208" t="s">
        <v>32</v>
      </c>
      <c r="B152" s="246"/>
      <c r="C152" s="246"/>
      <c r="D152" s="246"/>
      <c r="E152" s="246"/>
      <c r="F152" s="246"/>
      <c r="G152" s="246"/>
      <c r="H152" s="246"/>
      <c r="I152" s="246"/>
      <c r="J152" s="246"/>
      <c r="K152" s="246"/>
      <c r="L152" s="246"/>
      <c r="M152" s="246"/>
      <c r="N152" s="246"/>
      <c r="O152" s="246"/>
      <c r="P152" s="246"/>
      <c r="Q152" s="246"/>
      <c r="R152" s="246"/>
      <c r="S152" s="246"/>
      <c r="T152" s="246"/>
      <c r="U152" s="246"/>
      <c r="V152" s="259"/>
      <c r="W152" s="246"/>
    </row>
    <row r="153" spans="1:23">
      <c r="A153" s="250" t="s">
        <v>240</v>
      </c>
      <c r="B153" s="246">
        <v>0</v>
      </c>
      <c r="C153" s="246">
        <v>0</v>
      </c>
      <c r="D153" s="246">
        <v>0</v>
      </c>
      <c r="E153" s="246">
        <v>0</v>
      </c>
      <c r="F153" s="246">
        <v>0</v>
      </c>
      <c r="G153" s="246">
        <v>0</v>
      </c>
      <c r="H153" s="246">
        <v>0</v>
      </c>
      <c r="I153" s="246">
        <v>0</v>
      </c>
      <c r="J153" s="246">
        <v>0</v>
      </c>
      <c r="K153" s="246">
        <v>0</v>
      </c>
      <c r="L153" s="246">
        <v>0</v>
      </c>
      <c r="M153" s="246">
        <v>0</v>
      </c>
      <c r="N153" s="246">
        <v>0</v>
      </c>
      <c r="O153" s="246">
        <v>0</v>
      </c>
      <c r="P153" s="246">
        <v>0</v>
      </c>
      <c r="Q153" s="246">
        <v>0</v>
      </c>
      <c r="R153" s="246">
        <v>0</v>
      </c>
      <c r="S153" s="246">
        <v>0</v>
      </c>
      <c r="T153" s="246">
        <v>0</v>
      </c>
      <c r="U153" s="246">
        <v>0</v>
      </c>
      <c r="V153" s="259">
        <f>SUM(B153:U153)</f>
        <v>0</v>
      </c>
      <c r="W153" s="246">
        <f>V153/20</f>
        <v>0</v>
      </c>
    </row>
    <row r="154" spans="1:23">
      <c r="A154" s="208" t="s">
        <v>33</v>
      </c>
      <c r="B154" s="246"/>
      <c r="C154" s="246"/>
      <c r="D154" s="246"/>
      <c r="E154" s="246"/>
      <c r="F154" s="246"/>
      <c r="G154" s="246"/>
      <c r="H154" s="246"/>
      <c r="I154" s="246"/>
      <c r="J154" s="246"/>
      <c r="K154" s="246"/>
      <c r="L154" s="246"/>
      <c r="M154" s="246"/>
      <c r="N154" s="246"/>
      <c r="O154" s="246"/>
      <c r="P154" s="246"/>
      <c r="Q154" s="246"/>
      <c r="R154" s="246"/>
      <c r="S154" s="246"/>
      <c r="T154" s="246"/>
      <c r="U154" s="246"/>
      <c r="V154" s="259"/>
      <c r="W154" s="246"/>
    </row>
    <row r="155" spans="1:23">
      <c r="A155" s="250" t="s">
        <v>34</v>
      </c>
      <c r="B155" s="246">
        <f>'5. ISCZ rMCZ Impacts'!$DM38</f>
        <v>1.0351623201648243</v>
      </c>
      <c r="C155" s="246">
        <f>'5. ISCZ rMCZ Impacts'!$DM38</f>
        <v>1.0351623201648243</v>
      </c>
      <c r="D155" s="246">
        <f>'5. ISCZ rMCZ Impacts'!$DM38</f>
        <v>1.0351623201648243</v>
      </c>
      <c r="E155" s="246">
        <f>'5. ISCZ rMCZ Impacts'!$DM38</f>
        <v>1.0351623201648243</v>
      </c>
      <c r="F155" s="246">
        <f>'5. ISCZ rMCZ Impacts'!$DM38</f>
        <v>1.0351623201648243</v>
      </c>
      <c r="G155" s="246">
        <f>'5. ISCZ rMCZ Impacts'!$DM38</f>
        <v>1.0351623201648243</v>
      </c>
      <c r="H155" s="246">
        <f>'5. ISCZ rMCZ Impacts'!$DM38</f>
        <v>1.0351623201648243</v>
      </c>
      <c r="I155" s="246">
        <f>'5. ISCZ rMCZ Impacts'!$DM38</f>
        <v>1.0351623201648243</v>
      </c>
      <c r="J155" s="246">
        <f>'5. ISCZ rMCZ Impacts'!$DM38</f>
        <v>1.0351623201648243</v>
      </c>
      <c r="K155" s="246">
        <f>'5. ISCZ rMCZ Impacts'!$DM38</f>
        <v>1.0351623201648243</v>
      </c>
      <c r="L155" s="246">
        <f>'5. ISCZ rMCZ Impacts'!$DM38</f>
        <v>1.0351623201648243</v>
      </c>
      <c r="M155" s="246">
        <f>'5. ISCZ rMCZ Impacts'!$DM38</f>
        <v>1.0351623201648243</v>
      </c>
      <c r="N155" s="246">
        <f>'5. ISCZ rMCZ Impacts'!$DM38</f>
        <v>1.0351623201648243</v>
      </c>
      <c r="O155" s="246">
        <f>'5. ISCZ rMCZ Impacts'!$DM38</f>
        <v>1.0351623201648243</v>
      </c>
      <c r="P155" s="246">
        <f>'5. ISCZ rMCZ Impacts'!$DM38</f>
        <v>1.0351623201648243</v>
      </c>
      <c r="Q155" s="246">
        <f>'5. ISCZ rMCZ Impacts'!$DM38</f>
        <v>1.0351623201648243</v>
      </c>
      <c r="R155" s="246">
        <f>'5. ISCZ rMCZ Impacts'!$DM38</f>
        <v>1.0351623201648243</v>
      </c>
      <c r="S155" s="246">
        <f>'5. ISCZ rMCZ Impacts'!$DM38</f>
        <v>1.0351623201648243</v>
      </c>
      <c r="T155" s="246">
        <f>'5. ISCZ rMCZ Impacts'!$DM38</f>
        <v>1.0351623201648243</v>
      </c>
      <c r="U155" s="246">
        <f>'5. ISCZ rMCZ Impacts'!$DM38</f>
        <v>1.0351623201648243</v>
      </c>
      <c r="V155" s="259">
        <f>SUM(B155:U155)</f>
        <v>20.703246403296493</v>
      </c>
      <c r="W155" s="246">
        <f>V155/20</f>
        <v>1.0351623201648246</v>
      </c>
    </row>
    <row r="156" spans="1:23">
      <c r="A156" s="208"/>
      <c r="B156" s="246"/>
      <c r="C156" s="246"/>
      <c r="D156" s="246"/>
      <c r="E156" s="246"/>
      <c r="F156" s="246"/>
      <c r="G156" s="246"/>
      <c r="H156" s="246"/>
      <c r="I156" s="246"/>
      <c r="J156" s="246"/>
      <c r="K156" s="246"/>
      <c r="L156" s="246"/>
      <c r="M156" s="246"/>
      <c r="N156" s="246"/>
      <c r="O156" s="246"/>
      <c r="P156" s="246"/>
      <c r="Q156" s="246"/>
      <c r="R156" s="246"/>
      <c r="S156" s="246"/>
      <c r="T156" s="246"/>
      <c r="U156" s="246"/>
      <c r="V156" s="259"/>
      <c r="W156" s="246"/>
    </row>
    <row r="157" spans="1:23">
      <c r="A157" s="250" t="s">
        <v>36</v>
      </c>
      <c r="B157" s="246">
        <f t="shared" ref="B157:U157" si="64">B153</f>
        <v>0</v>
      </c>
      <c r="C157" s="246">
        <f t="shared" si="64"/>
        <v>0</v>
      </c>
      <c r="D157" s="246">
        <f t="shared" si="64"/>
        <v>0</v>
      </c>
      <c r="E157" s="246">
        <f t="shared" si="64"/>
        <v>0</v>
      </c>
      <c r="F157" s="246">
        <f t="shared" si="64"/>
        <v>0</v>
      </c>
      <c r="G157" s="246">
        <f t="shared" si="64"/>
        <v>0</v>
      </c>
      <c r="H157" s="246">
        <f t="shared" si="64"/>
        <v>0</v>
      </c>
      <c r="I157" s="246">
        <f t="shared" si="64"/>
        <v>0</v>
      </c>
      <c r="J157" s="246">
        <f t="shared" si="64"/>
        <v>0</v>
      </c>
      <c r="K157" s="246">
        <f t="shared" si="64"/>
        <v>0</v>
      </c>
      <c r="L157" s="246">
        <f t="shared" si="64"/>
        <v>0</v>
      </c>
      <c r="M157" s="246">
        <f t="shared" si="64"/>
        <v>0</v>
      </c>
      <c r="N157" s="246">
        <f t="shared" si="64"/>
        <v>0</v>
      </c>
      <c r="O157" s="246">
        <f t="shared" si="64"/>
        <v>0</v>
      </c>
      <c r="P157" s="246">
        <f t="shared" si="64"/>
        <v>0</v>
      </c>
      <c r="Q157" s="246">
        <f t="shared" si="64"/>
        <v>0</v>
      </c>
      <c r="R157" s="246">
        <f t="shared" si="64"/>
        <v>0</v>
      </c>
      <c r="S157" s="246">
        <f t="shared" si="64"/>
        <v>0</v>
      </c>
      <c r="T157" s="246">
        <f t="shared" si="64"/>
        <v>0</v>
      </c>
      <c r="U157" s="246">
        <f t="shared" si="64"/>
        <v>0</v>
      </c>
      <c r="V157" s="259">
        <f t="shared" ref="V157:V159" si="65">SUM(B157:U157)</f>
        <v>0</v>
      </c>
      <c r="W157" s="246">
        <f t="shared" ref="W157:W159" si="66">V157/20</f>
        <v>0</v>
      </c>
    </row>
    <row r="158" spans="1:23">
      <c r="A158" s="250" t="s">
        <v>37</v>
      </c>
      <c r="B158" s="246">
        <f t="shared" ref="B158:U158" si="67">B155</f>
        <v>1.0351623201648243</v>
      </c>
      <c r="C158" s="246">
        <f>C155</f>
        <v>1.0351623201648243</v>
      </c>
      <c r="D158" s="246">
        <f t="shared" si="67"/>
        <v>1.0351623201648243</v>
      </c>
      <c r="E158" s="246">
        <f t="shared" si="67"/>
        <v>1.0351623201648243</v>
      </c>
      <c r="F158" s="246">
        <f t="shared" si="67"/>
        <v>1.0351623201648243</v>
      </c>
      <c r="G158" s="246">
        <f t="shared" si="67"/>
        <v>1.0351623201648243</v>
      </c>
      <c r="H158" s="246">
        <f t="shared" si="67"/>
        <v>1.0351623201648243</v>
      </c>
      <c r="I158" s="246">
        <f t="shared" si="67"/>
        <v>1.0351623201648243</v>
      </c>
      <c r="J158" s="246">
        <f t="shared" si="67"/>
        <v>1.0351623201648243</v>
      </c>
      <c r="K158" s="246">
        <f t="shared" si="67"/>
        <v>1.0351623201648243</v>
      </c>
      <c r="L158" s="246">
        <f t="shared" si="67"/>
        <v>1.0351623201648243</v>
      </c>
      <c r="M158" s="246">
        <f t="shared" si="67"/>
        <v>1.0351623201648243</v>
      </c>
      <c r="N158" s="246">
        <f t="shared" si="67"/>
        <v>1.0351623201648243</v>
      </c>
      <c r="O158" s="246">
        <f t="shared" si="67"/>
        <v>1.0351623201648243</v>
      </c>
      <c r="P158" s="246">
        <f t="shared" si="67"/>
        <v>1.0351623201648243</v>
      </c>
      <c r="Q158" s="246">
        <f t="shared" si="67"/>
        <v>1.0351623201648243</v>
      </c>
      <c r="R158" s="246">
        <f t="shared" si="67"/>
        <v>1.0351623201648243</v>
      </c>
      <c r="S158" s="246">
        <f t="shared" si="67"/>
        <v>1.0351623201648243</v>
      </c>
      <c r="T158" s="246">
        <f t="shared" si="67"/>
        <v>1.0351623201648243</v>
      </c>
      <c r="U158" s="246">
        <f t="shared" si="67"/>
        <v>1.0351623201648243</v>
      </c>
      <c r="V158" s="259">
        <f t="shared" si="65"/>
        <v>20.703246403296493</v>
      </c>
      <c r="W158" s="246">
        <f t="shared" si="66"/>
        <v>1.0351623201648246</v>
      </c>
    </row>
    <row r="159" spans="1:23" s="7" customFormat="1">
      <c r="A159" s="106" t="s">
        <v>35</v>
      </c>
      <c r="B159" s="107">
        <f>B158+B157</f>
        <v>1.0351623201648243</v>
      </c>
      <c r="C159" s="107">
        <f t="shared" ref="C159:U159" si="68">C158+C157</f>
        <v>1.0351623201648243</v>
      </c>
      <c r="D159" s="107">
        <f t="shared" si="68"/>
        <v>1.0351623201648243</v>
      </c>
      <c r="E159" s="107">
        <f t="shared" si="68"/>
        <v>1.0351623201648243</v>
      </c>
      <c r="F159" s="107">
        <f t="shared" si="68"/>
        <v>1.0351623201648243</v>
      </c>
      <c r="G159" s="107">
        <f t="shared" si="68"/>
        <v>1.0351623201648243</v>
      </c>
      <c r="H159" s="107">
        <f t="shared" si="68"/>
        <v>1.0351623201648243</v>
      </c>
      <c r="I159" s="107">
        <f t="shared" si="68"/>
        <v>1.0351623201648243</v>
      </c>
      <c r="J159" s="107">
        <f t="shared" si="68"/>
        <v>1.0351623201648243</v>
      </c>
      <c r="K159" s="107">
        <f t="shared" si="68"/>
        <v>1.0351623201648243</v>
      </c>
      <c r="L159" s="107">
        <f t="shared" si="68"/>
        <v>1.0351623201648243</v>
      </c>
      <c r="M159" s="107">
        <f t="shared" si="68"/>
        <v>1.0351623201648243</v>
      </c>
      <c r="N159" s="107">
        <f t="shared" si="68"/>
        <v>1.0351623201648243</v>
      </c>
      <c r="O159" s="107">
        <f t="shared" si="68"/>
        <v>1.0351623201648243</v>
      </c>
      <c r="P159" s="107">
        <f t="shared" si="68"/>
        <v>1.0351623201648243</v>
      </c>
      <c r="Q159" s="107">
        <f t="shared" si="68"/>
        <v>1.0351623201648243</v>
      </c>
      <c r="R159" s="107">
        <f t="shared" si="68"/>
        <v>1.0351623201648243</v>
      </c>
      <c r="S159" s="107">
        <f t="shared" si="68"/>
        <v>1.0351623201648243</v>
      </c>
      <c r="T159" s="107">
        <f t="shared" si="68"/>
        <v>1.0351623201648243</v>
      </c>
      <c r="U159" s="107">
        <f t="shared" si="68"/>
        <v>1.0351623201648243</v>
      </c>
      <c r="V159" s="260">
        <f t="shared" si="65"/>
        <v>20.703246403296493</v>
      </c>
      <c r="W159" s="107">
        <f t="shared" si="66"/>
        <v>1.0351623201648246</v>
      </c>
    </row>
    <row r="160" spans="1:23">
      <c r="A160" s="106" t="s">
        <v>185</v>
      </c>
      <c r="B160" s="243" t="s">
        <v>8</v>
      </c>
      <c r="C160" s="243" t="s">
        <v>8</v>
      </c>
      <c r="D160" s="243" t="s">
        <v>8</v>
      </c>
      <c r="E160" s="243" t="s">
        <v>8</v>
      </c>
      <c r="F160" s="243" t="s">
        <v>8</v>
      </c>
      <c r="G160" s="243" t="s">
        <v>8</v>
      </c>
      <c r="H160" s="243" t="s">
        <v>8</v>
      </c>
      <c r="I160" s="243" t="s">
        <v>8</v>
      </c>
      <c r="J160" s="243" t="s">
        <v>8</v>
      </c>
      <c r="K160" s="243" t="s">
        <v>8</v>
      </c>
      <c r="L160" s="243" t="s">
        <v>8</v>
      </c>
      <c r="M160" s="243" t="s">
        <v>8</v>
      </c>
      <c r="N160" s="243" t="s">
        <v>8</v>
      </c>
      <c r="O160" s="243" t="s">
        <v>8</v>
      </c>
      <c r="P160" s="243" t="s">
        <v>8</v>
      </c>
      <c r="Q160" s="243" t="s">
        <v>8</v>
      </c>
      <c r="R160" s="243" t="s">
        <v>8</v>
      </c>
      <c r="S160" s="243" t="s">
        <v>8</v>
      </c>
      <c r="T160" s="243" t="s">
        <v>8</v>
      </c>
      <c r="U160" s="243" t="s">
        <v>8</v>
      </c>
      <c r="V160" s="260">
        <f>NPV(3.5%,B159:U159)</f>
        <v>14.712144377167155</v>
      </c>
      <c r="W160" s="243" t="s">
        <v>8</v>
      </c>
    </row>
    <row r="161" spans="1:16384">
      <c r="A161" s="254"/>
      <c r="B161" s="255"/>
      <c r="C161" s="255"/>
      <c r="D161" s="255"/>
      <c r="E161" s="255"/>
      <c r="F161" s="255"/>
      <c r="G161" s="255"/>
      <c r="H161" s="255"/>
      <c r="I161" s="255"/>
      <c r="J161" s="255"/>
      <c r="K161" s="255"/>
      <c r="L161" s="255"/>
      <c r="M161" s="255"/>
      <c r="N161" s="255"/>
      <c r="O161" s="255"/>
      <c r="P161" s="255"/>
      <c r="Q161" s="255"/>
      <c r="R161" s="255"/>
      <c r="S161" s="255"/>
      <c r="T161" s="255"/>
      <c r="U161" s="255"/>
      <c r="V161" s="261"/>
      <c r="W161" s="255"/>
    </row>
    <row r="162" spans="1:16384">
      <c r="A162" s="106" t="s">
        <v>238</v>
      </c>
      <c r="B162" s="243"/>
      <c r="C162" s="243"/>
      <c r="D162" s="243"/>
      <c r="E162" s="243"/>
      <c r="F162" s="243"/>
      <c r="G162" s="243"/>
      <c r="H162" s="243"/>
      <c r="I162" s="243"/>
      <c r="J162" s="243"/>
      <c r="K162" s="243"/>
      <c r="L162" s="243"/>
      <c r="M162" s="243"/>
      <c r="N162" s="243"/>
      <c r="O162" s="243"/>
      <c r="P162" s="243"/>
      <c r="Q162" s="243"/>
      <c r="R162" s="243"/>
      <c r="S162" s="243"/>
      <c r="T162" s="243"/>
      <c r="U162" s="243"/>
      <c r="V162" s="260"/>
      <c r="W162" s="243"/>
    </row>
    <row r="163" spans="1:16384">
      <c r="A163" s="208" t="s">
        <v>32</v>
      </c>
      <c r="B163" s="250"/>
      <c r="C163" s="250"/>
      <c r="D163" s="250"/>
      <c r="E163" s="250"/>
      <c r="F163" s="250"/>
      <c r="G163" s="250"/>
      <c r="H163" s="250"/>
      <c r="I163" s="250"/>
      <c r="J163" s="250"/>
      <c r="K163" s="250"/>
      <c r="L163" s="250"/>
      <c r="M163" s="250"/>
      <c r="N163" s="250"/>
      <c r="O163" s="250"/>
      <c r="P163" s="250"/>
      <c r="Q163" s="250"/>
      <c r="R163" s="250"/>
      <c r="S163" s="250"/>
      <c r="T163" s="250"/>
      <c r="U163" s="250"/>
      <c r="V163" s="258"/>
      <c r="W163" s="250"/>
    </row>
    <row r="164" spans="1:16384">
      <c r="A164" s="250" t="s">
        <v>240</v>
      </c>
      <c r="B164" s="246">
        <v>0</v>
      </c>
      <c r="C164" s="246">
        <v>0</v>
      </c>
      <c r="D164" s="246">
        <v>0</v>
      </c>
      <c r="E164" s="246">
        <v>0</v>
      </c>
      <c r="F164" s="246">
        <v>0</v>
      </c>
      <c r="G164" s="246">
        <v>0</v>
      </c>
      <c r="H164" s="246">
        <v>0</v>
      </c>
      <c r="I164" s="246">
        <v>0</v>
      </c>
      <c r="J164" s="246">
        <v>0</v>
      </c>
      <c r="K164" s="246">
        <v>0</v>
      </c>
      <c r="L164" s="246">
        <v>0</v>
      </c>
      <c r="M164" s="246">
        <v>0</v>
      </c>
      <c r="N164" s="246">
        <v>0</v>
      </c>
      <c r="O164" s="246">
        <v>0</v>
      </c>
      <c r="P164" s="246">
        <v>0</v>
      </c>
      <c r="Q164" s="246">
        <v>0</v>
      </c>
      <c r="R164" s="246">
        <v>0</v>
      </c>
      <c r="S164" s="246">
        <v>0</v>
      </c>
      <c r="T164" s="246">
        <v>0</v>
      </c>
      <c r="U164" s="246">
        <v>0</v>
      </c>
      <c r="V164" s="259">
        <f>SUM(B164:U164)</f>
        <v>0</v>
      </c>
      <c r="W164" s="246">
        <f>V164/20</f>
        <v>0</v>
      </c>
    </row>
    <row r="165" spans="1:16384">
      <c r="A165" s="208" t="s">
        <v>33</v>
      </c>
      <c r="B165" s="246"/>
      <c r="C165" s="246"/>
      <c r="D165" s="246"/>
      <c r="E165" s="246"/>
      <c r="F165" s="246"/>
      <c r="G165" s="246"/>
      <c r="H165" s="246"/>
      <c r="I165" s="246"/>
      <c r="J165" s="246"/>
      <c r="K165" s="246"/>
      <c r="L165" s="246"/>
      <c r="M165" s="246"/>
      <c r="N165" s="246"/>
      <c r="O165" s="246"/>
      <c r="P165" s="246"/>
      <c r="Q165" s="246"/>
      <c r="R165" s="246"/>
      <c r="S165" s="246"/>
      <c r="T165" s="246"/>
      <c r="U165" s="246"/>
      <c r="V165" s="259"/>
      <c r="W165" s="246"/>
    </row>
    <row r="166" spans="1:16384">
      <c r="A166" s="250" t="s">
        <v>34</v>
      </c>
      <c r="B166" s="246">
        <f>'6. Net Gain rMCZ Impacts'!$EC39-'6. Net Gain rMCZ Impacts'!$EC19</f>
        <v>0.53463926806454964</v>
      </c>
      <c r="C166" s="246">
        <f>'6. Net Gain rMCZ Impacts'!$EC39-'6. Net Gain rMCZ Impacts'!$EC19</f>
        <v>0.53463926806454964</v>
      </c>
      <c r="D166" s="246">
        <f>'6. Net Gain rMCZ Impacts'!$EC39-'6. Net Gain rMCZ Impacts'!$EC19</f>
        <v>0.53463926806454964</v>
      </c>
      <c r="E166" s="246">
        <f>'6. Net Gain rMCZ Impacts'!$EC39-'6. Net Gain rMCZ Impacts'!$EC19</f>
        <v>0.53463926806454964</v>
      </c>
      <c r="F166" s="246">
        <f>'6. Net Gain rMCZ Impacts'!$EC39-'6. Net Gain rMCZ Impacts'!$EC19</f>
        <v>0.53463926806454964</v>
      </c>
      <c r="G166" s="246">
        <f>'6. Net Gain rMCZ Impacts'!$EC39-'6. Net Gain rMCZ Impacts'!$EC19</f>
        <v>0.53463926806454964</v>
      </c>
      <c r="H166" s="246">
        <f>'6. Net Gain rMCZ Impacts'!$EC39</f>
        <v>0.54369039568907451</v>
      </c>
      <c r="I166" s="246">
        <f>'6. Net Gain rMCZ Impacts'!$EC39</f>
        <v>0.54369039568907451</v>
      </c>
      <c r="J166" s="246">
        <f>'6. Net Gain rMCZ Impacts'!$EC39</f>
        <v>0.54369039568907451</v>
      </c>
      <c r="K166" s="246">
        <f>'6. Net Gain rMCZ Impacts'!$EC39</f>
        <v>0.54369039568907451</v>
      </c>
      <c r="L166" s="246">
        <f>'6. Net Gain rMCZ Impacts'!$EC39</f>
        <v>0.54369039568907451</v>
      </c>
      <c r="M166" s="246">
        <f>'6. Net Gain rMCZ Impacts'!$EC39</f>
        <v>0.54369039568907451</v>
      </c>
      <c r="N166" s="246">
        <f>'6. Net Gain rMCZ Impacts'!$EC39</f>
        <v>0.54369039568907451</v>
      </c>
      <c r="O166" s="246">
        <f>'6. Net Gain rMCZ Impacts'!$EC39</f>
        <v>0.54369039568907451</v>
      </c>
      <c r="P166" s="246">
        <f>'6. Net Gain rMCZ Impacts'!$EC39</f>
        <v>0.54369039568907451</v>
      </c>
      <c r="Q166" s="246">
        <f>'6. Net Gain rMCZ Impacts'!$EC39</f>
        <v>0.54369039568907451</v>
      </c>
      <c r="R166" s="246">
        <f>'6. Net Gain rMCZ Impacts'!$EC39</f>
        <v>0.54369039568907451</v>
      </c>
      <c r="S166" s="246">
        <f>'6. Net Gain rMCZ Impacts'!$EC39</f>
        <v>0.54369039568907451</v>
      </c>
      <c r="T166" s="246">
        <f>'6. Net Gain rMCZ Impacts'!$EC39</f>
        <v>0.54369039568907451</v>
      </c>
      <c r="U166" s="246">
        <f>'6. Net Gain rMCZ Impacts'!$EC39</f>
        <v>0.54369039568907451</v>
      </c>
      <c r="V166" s="259">
        <f>SUM(B166:U166)</f>
        <v>10.819501148034337</v>
      </c>
      <c r="W166" s="246">
        <f>V166/20</f>
        <v>0.54097505740171692</v>
      </c>
    </row>
    <row r="167" spans="1:16384">
      <c r="A167" s="208"/>
      <c r="B167" s="246"/>
      <c r="C167" s="246"/>
      <c r="D167" s="246"/>
      <c r="E167" s="246"/>
      <c r="F167" s="246"/>
      <c r="G167" s="246"/>
      <c r="H167" s="246"/>
      <c r="I167" s="246"/>
      <c r="J167" s="246"/>
      <c r="K167" s="246"/>
      <c r="L167" s="246"/>
      <c r="M167" s="246"/>
      <c r="N167" s="246"/>
      <c r="O167" s="246"/>
      <c r="P167" s="246"/>
      <c r="Q167" s="246"/>
      <c r="R167" s="246"/>
      <c r="S167" s="246"/>
      <c r="T167" s="246"/>
      <c r="U167" s="246"/>
      <c r="V167" s="259"/>
      <c r="W167" s="246"/>
    </row>
    <row r="168" spans="1:16384">
      <c r="A168" s="250" t="s">
        <v>36</v>
      </c>
      <c r="B168" s="246">
        <f t="shared" ref="B168:U168" si="69">B164</f>
        <v>0</v>
      </c>
      <c r="C168" s="246">
        <f t="shared" si="69"/>
        <v>0</v>
      </c>
      <c r="D168" s="246">
        <f t="shared" si="69"/>
        <v>0</v>
      </c>
      <c r="E168" s="246">
        <f t="shared" si="69"/>
        <v>0</v>
      </c>
      <c r="F168" s="246">
        <f t="shared" si="69"/>
        <v>0</v>
      </c>
      <c r="G168" s="246">
        <f t="shared" si="69"/>
        <v>0</v>
      </c>
      <c r="H168" s="246">
        <f t="shared" si="69"/>
        <v>0</v>
      </c>
      <c r="I168" s="246">
        <f t="shared" si="69"/>
        <v>0</v>
      </c>
      <c r="J168" s="246">
        <f t="shared" si="69"/>
        <v>0</v>
      </c>
      <c r="K168" s="246">
        <f t="shared" si="69"/>
        <v>0</v>
      </c>
      <c r="L168" s="246">
        <f t="shared" si="69"/>
        <v>0</v>
      </c>
      <c r="M168" s="246">
        <f t="shared" si="69"/>
        <v>0</v>
      </c>
      <c r="N168" s="246">
        <f t="shared" si="69"/>
        <v>0</v>
      </c>
      <c r="O168" s="246">
        <f t="shared" si="69"/>
        <v>0</v>
      </c>
      <c r="P168" s="246">
        <f t="shared" si="69"/>
        <v>0</v>
      </c>
      <c r="Q168" s="246">
        <f t="shared" si="69"/>
        <v>0</v>
      </c>
      <c r="R168" s="246">
        <f t="shared" si="69"/>
        <v>0</v>
      </c>
      <c r="S168" s="246">
        <f t="shared" si="69"/>
        <v>0</v>
      </c>
      <c r="T168" s="246">
        <f t="shared" si="69"/>
        <v>0</v>
      </c>
      <c r="U168" s="246">
        <f t="shared" si="69"/>
        <v>0</v>
      </c>
      <c r="V168" s="259">
        <f t="shared" ref="V168:V170" si="70">SUM(B168:U168)</f>
        <v>0</v>
      </c>
      <c r="W168" s="246">
        <f t="shared" ref="W168:W170" si="71">V168/20</f>
        <v>0</v>
      </c>
    </row>
    <row r="169" spans="1:16384">
      <c r="A169" s="250" t="s">
        <v>37</v>
      </c>
      <c r="B169" s="246">
        <f t="shared" ref="B169:U169" si="72">B166</f>
        <v>0.53463926806454964</v>
      </c>
      <c r="C169" s="246">
        <f t="shared" si="72"/>
        <v>0.53463926806454964</v>
      </c>
      <c r="D169" s="246">
        <f>D166</f>
        <v>0.53463926806454964</v>
      </c>
      <c r="E169" s="246">
        <f t="shared" si="72"/>
        <v>0.53463926806454964</v>
      </c>
      <c r="F169" s="246">
        <f t="shared" si="72"/>
        <v>0.53463926806454964</v>
      </c>
      <c r="G169" s="246">
        <f t="shared" si="72"/>
        <v>0.53463926806454964</v>
      </c>
      <c r="H169" s="246">
        <f t="shared" si="72"/>
        <v>0.54369039568907451</v>
      </c>
      <c r="I169" s="246">
        <f t="shared" si="72"/>
        <v>0.54369039568907451</v>
      </c>
      <c r="J169" s="246">
        <f t="shared" si="72"/>
        <v>0.54369039568907451</v>
      </c>
      <c r="K169" s="246">
        <f t="shared" si="72"/>
        <v>0.54369039568907451</v>
      </c>
      <c r="L169" s="246">
        <f t="shared" si="72"/>
        <v>0.54369039568907451</v>
      </c>
      <c r="M169" s="246">
        <f t="shared" si="72"/>
        <v>0.54369039568907451</v>
      </c>
      <c r="N169" s="246">
        <f t="shared" si="72"/>
        <v>0.54369039568907451</v>
      </c>
      <c r="O169" s="246">
        <f t="shared" si="72"/>
        <v>0.54369039568907451</v>
      </c>
      <c r="P169" s="246">
        <f t="shared" si="72"/>
        <v>0.54369039568907451</v>
      </c>
      <c r="Q169" s="246">
        <f t="shared" si="72"/>
        <v>0.54369039568907451</v>
      </c>
      <c r="R169" s="246">
        <f t="shared" si="72"/>
        <v>0.54369039568907451</v>
      </c>
      <c r="S169" s="246">
        <f t="shared" si="72"/>
        <v>0.54369039568907451</v>
      </c>
      <c r="T169" s="246">
        <f t="shared" si="72"/>
        <v>0.54369039568907451</v>
      </c>
      <c r="U169" s="246">
        <f t="shared" si="72"/>
        <v>0.54369039568907451</v>
      </c>
      <c r="V169" s="259">
        <f t="shared" si="70"/>
        <v>10.819501148034337</v>
      </c>
      <c r="W169" s="246">
        <f t="shared" si="71"/>
        <v>0.54097505740171692</v>
      </c>
    </row>
    <row r="170" spans="1:16384" s="7" customFormat="1">
      <c r="A170" s="106" t="s">
        <v>35</v>
      </c>
      <c r="B170" s="107">
        <f>B169+B168</f>
        <v>0.53463926806454964</v>
      </c>
      <c r="C170" s="107">
        <f t="shared" ref="C170:U170" si="73">C169+C168</f>
        <v>0.53463926806454964</v>
      </c>
      <c r="D170" s="107">
        <f t="shared" si="73"/>
        <v>0.53463926806454964</v>
      </c>
      <c r="E170" s="107">
        <f t="shared" si="73"/>
        <v>0.53463926806454964</v>
      </c>
      <c r="F170" s="107">
        <f t="shared" si="73"/>
        <v>0.53463926806454964</v>
      </c>
      <c r="G170" s="107">
        <f t="shared" si="73"/>
        <v>0.53463926806454964</v>
      </c>
      <c r="H170" s="107">
        <f t="shared" si="73"/>
        <v>0.54369039568907451</v>
      </c>
      <c r="I170" s="107">
        <f t="shared" si="73"/>
        <v>0.54369039568907451</v>
      </c>
      <c r="J170" s="107">
        <f t="shared" si="73"/>
        <v>0.54369039568907451</v>
      </c>
      <c r="K170" s="107">
        <f t="shared" si="73"/>
        <v>0.54369039568907451</v>
      </c>
      <c r="L170" s="107">
        <f t="shared" si="73"/>
        <v>0.54369039568907451</v>
      </c>
      <c r="M170" s="107">
        <f t="shared" si="73"/>
        <v>0.54369039568907451</v>
      </c>
      <c r="N170" s="107">
        <f t="shared" si="73"/>
        <v>0.54369039568907451</v>
      </c>
      <c r="O170" s="107">
        <f t="shared" si="73"/>
        <v>0.54369039568907451</v>
      </c>
      <c r="P170" s="107">
        <f t="shared" si="73"/>
        <v>0.54369039568907451</v>
      </c>
      <c r="Q170" s="107">
        <f t="shared" si="73"/>
        <v>0.54369039568907451</v>
      </c>
      <c r="R170" s="107">
        <f t="shared" si="73"/>
        <v>0.54369039568907451</v>
      </c>
      <c r="S170" s="107">
        <f t="shared" si="73"/>
        <v>0.54369039568907451</v>
      </c>
      <c r="T170" s="107">
        <f t="shared" si="73"/>
        <v>0.54369039568907451</v>
      </c>
      <c r="U170" s="107">
        <f t="shared" si="73"/>
        <v>0.54369039568907451</v>
      </c>
      <c r="V170" s="260">
        <f t="shared" si="70"/>
        <v>10.819501148034337</v>
      </c>
      <c r="W170" s="107">
        <f t="shared" si="71"/>
        <v>0.54097505740171692</v>
      </c>
    </row>
    <row r="171" spans="1:16384">
      <c r="A171" s="106" t="s">
        <v>185</v>
      </c>
      <c r="B171" s="243" t="s">
        <v>8</v>
      </c>
      <c r="C171" s="243" t="s">
        <v>8</v>
      </c>
      <c r="D171" s="243" t="s">
        <v>8</v>
      </c>
      <c r="E171" s="243" t="s">
        <v>8</v>
      </c>
      <c r="F171" s="243" t="s">
        <v>8</v>
      </c>
      <c r="G171" s="243" t="s">
        <v>8</v>
      </c>
      <c r="H171" s="243" t="s">
        <v>8</v>
      </c>
      <c r="I171" s="243" t="s">
        <v>8</v>
      </c>
      <c r="J171" s="243" t="s">
        <v>8</v>
      </c>
      <c r="K171" s="243" t="s">
        <v>8</v>
      </c>
      <c r="L171" s="243" t="s">
        <v>8</v>
      </c>
      <c r="M171" s="243" t="s">
        <v>8</v>
      </c>
      <c r="N171" s="243" t="s">
        <v>8</v>
      </c>
      <c r="O171" s="243" t="s">
        <v>8</v>
      </c>
      <c r="P171" s="243" t="s">
        <v>8</v>
      </c>
      <c r="Q171" s="243" t="s">
        <v>8</v>
      </c>
      <c r="R171" s="243" t="s">
        <v>8</v>
      </c>
      <c r="S171" s="243" t="s">
        <v>8</v>
      </c>
      <c r="T171" s="243" t="s">
        <v>8</v>
      </c>
      <c r="U171" s="243" t="s">
        <v>8</v>
      </c>
      <c r="V171" s="260">
        <f>NPV(3.5%,B170:U170)</f>
        <v>7.678917761495093</v>
      </c>
      <c r="W171" s="243" t="s">
        <v>8</v>
      </c>
    </row>
    <row r="172" spans="1:16384">
      <c r="A172" s="244"/>
      <c r="B172" s="244"/>
      <c r="C172" s="244"/>
      <c r="D172" s="244"/>
      <c r="E172" s="244"/>
      <c r="F172" s="244"/>
      <c r="G172" s="244"/>
      <c r="H172" s="244"/>
      <c r="I172" s="244"/>
      <c r="J172" s="244"/>
      <c r="K172" s="244"/>
      <c r="L172" s="244"/>
      <c r="M172" s="244"/>
      <c r="N172" s="244"/>
      <c r="O172" s="244"/>
      <c r="P172" s="244"/>
      <c r="Q172" s="244"/>
      <c r="R172" s="244"/>
      <c r="S172" s="244"/>
      <c r="T172" s="244"/>
      <c r="U172" s="244"/>
      <c r="V172" s="271"/>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c r="CF172" s="244"/>
      <c r="CG172" s="244"/>
      <c r="CH172" s="244"/>
      <c r="CI172" s="244"/>
      <c r="CJ172" s="244"/>
      <c r="CK172" s="244"/>
      <c r="CL172" s="244"/>
      <c r="CM172" s="244"/>
      <c r="CN172" s="244"/>
      <c r="CO172" s="244"/>
      <c r="CP172" s="244"/>
      <c r="CQ172" s="244"/>
      <c r="CR172" s="244"/>
      <c r="CS172" s="244"/>
      <c r="CT172" s="244"/>
      <c r="CU172" s="244"/>
      <c r="CV172" s="244"/>
      <c r="CW172" s="244"/>
      <c r="CX172" s="244"/>
      <c r="CY172" s="244"/>
      <c r="CZ172" s="244"/>
      <c r="DA172" s="244"/>
      <c r="DB172" s="244"/>
      <c r="DC172" s="244"/>
      <c r="DD172" s="244"/>
      <c r="DE172" s="244"/>
      <c r="DF172" s="244"/>
      <c r="DG172" s="244"/>
      <c r="DH172" s="244"/>
      <c r="DI172" s="244"/>
      <c r="DJ172" s="244"/>
      <c r="DK172" s="244"/>
      <c r="DL172" s="244"/>
      <c r="DM172" s="244"/>
      <c r="DN172" s="244"/>
      <c r="DO172" s="244"/>
      <c r="DP172" s="244"/>
      <c r="DQ172" s="244"/>
      <c r="DR172" s="244"/>
      <c r="DS172" s="244"/>
      <c r="DT172" s="244"/>
      <c r="DU172" s="244"/>
      <c r="DV172" s="244"/>
      <c r="DW172" s="244"/>
      <c r="DX172" s="244"/>
      <c r="DY172" s="244"/>
      <c r="DZ172" s="244"/>
      <c r="EA172" s="244"/>
      <c r="EB172" s="244"/>
      <c r="EC172" s="244"/>
      <c r="ED172" s="244"/>
      <c r="EE172" s="244"/>
      <c r="EF172" s="244"/>
      <c r="EG172" s="244"/>
      <c r="EH172" s="244"/>
      <c r="EI172" s="244"/>
      <c r="EJ172" s="244"/>
      <c r="EK172" s="244"/>
      <c r="EL172" s="244"/>
      <c r="EM172" s="244"/>
      <c r="EN172" s="244"/>
      <c r="EO172" s="244"/>
      <c r="EP172" s="244"/>
      <c r="EQ172" s="244"/>
      <c r="ER172" s="244"/>
      <c r="ES172" s="244"/>
      <c r="ET172" s="244"/>
      <c r="EU172" s="244"/>
      <c r="EV172" s="244"/>
      <c r="EW172" s="244"/>
      <c r="EX172" s="244"/>
      <c r="EY172" s="244"/>
      <c r="EZ172" s="244"/>
      <c r="FA172" s="244"/>
      <c r="FB172" s="244"/>
      <c r="FC172" s="244"/>
      <c r="FD172" s="244"/>
      <c r="FE172" s="244"/>
      <c r="FF172" s="244"/>
      <c r="FG172" s="244"/>
      <c r="FH172" s="244"/>
      <c r="FI172" s="244"/>
      <c r="FJ172" s="244"/>
      <c r="FK172" s="244"/>
      <c r="FL172" s="244"/>
      <c r="FM172" s="244"/>
      <c r="FN172" s="244"/>
      <c r="FO172" s="244"/>
      <c r="FP172" s="244"/>
      <c r="FQ172" s="244"/>
      <c r="FR172" s="244"/>
      <c r="FS172" s="244"/>
      <c r="FT172" s="244"/>
      <c r="FU172" s="244"/>
      <c r="FV172" s="244"/>
      <c r="FW172" s="244"/>
      <c r="FX172" s="244"/>
      <c r="FY172" s="244"/>
      <c r="FZ172" s="244"/>
      <c r="GA172" s="244"/>
      <c r="GB172" s="244"/>
      <c r="GC172" s="244"/>
      <c r="GD172" s="244"/>
      <c r="GE172" s="244"/>
      <c r="GF172" s="244"/>
      <c r="GG172" s="244"/>
      <c r="GH172" s="244"/>
      <c r="GI172" s="244"/>
      <c r="GJ172" s="244"/>
      <c r="GK172" s="244"/>
      <c r="GL172" s="244"/>
      <c r="GM172" s="244"/>
      <c r="GN172" s="244"/>
      <c r="GO172" s="244"/>
      <c r="GP172" s="244"/>
      <c r="GQ172" s="244"/>
      <c r="GR172" s="244"/>
      <c r="GS172" s="244"/>
      <c r="GT172" s="244"/>
      <c r="GU172" s="244"/>
      <c r="GV172" s="244"/>
      <c r="GW172" s="244"/>
      <c r="GX172" s="244"/>
      <c r="GY172" s="244"/>
      <c r="GZ172" s="244"/>
      <c r="HA172" s="244"/>
      <c r="HB172" s="244"/>
      <c r="HC172" s="244"/>
      <c r="HD172" s="244"/>
      <c r="HE172" s="244"/>
      <c r="HF172" s="244"/>
      <c r="HG172" s="244"/>
      <c r="HH172" s="244"/>
      <c r="HI172" s="244"/>
      <c r="HJ172" s="244"/>
      <c r="HK172" s="244"/>
      <c r="HL172" s="244"/>
      <c r="HM172" s="244"/>
      <c r="HN172" s="244"/>
      <c r="HO172" s="244"/>
      <c r="HP172" s="244"/>
      <c r="HQ172" s="244"/>
      <c r="HR172" s="244"/>
      <c r="HS172" s="244"/>
      <c r="HT172" s="244"/>
      <c r="HU172" s="244"/>
      <c r="HV172" s="244"/>
      <c r="HW172" s="244"/>
      <c r="HX172" s="244"/>
      <c r="HY172" s="244"/>
      <c r="HZ172" s="244"/>
      <c r="IA172" s="244"/>
      <c r="IB172" s="244"/>
      <c r="IC172" s="244"/>
      <c r="ID172" s="244"/>
      <c r="IE172" s="244"/>
      <c r="IF172" s="244"/>
      <c r="IG172" s="244"/>
      <c r="IH172" s="244"/>
      <c r="II172" s="244"/>
      <c r="IJ172" s="244"/>
      <c r="IK172" s="244"/>
      <c r="IL172" s="244"/>
      <c r="IM172" s="244"/>
      <c r="IN172" s="244"/>
      <c r="IO172" s="244"/>
      <c r="IP172" s="244"/>
      <c r="IQ172" s="244"/>
      <c r="IR172" s="244"/>
      <c r="IS172" s="244"/>
      <c r="IT172" s="244"/>
      <c r="IU172" s="244"/>
      <c r="IV172" s="244"/>
      <c r="IW172" s="244"/>
      <c r="IX172" s="244"/>
      <c r="IY172" s="244"/>
      <c r="IZ172" s="244"/>
      <c r="JA172" s="244"/>
      <c r="JB172" s="244"/>
      <c r="JC172" s="244"/>
      <c r="JD172" s="244"/>
      <c r="JE172" s="244"/>
      <c r="JF172" s="244"/>
      <c r="JG172" s="244"/>
      <c r="JH172" s="244"/>
      <c r="JI172" s="244"/>
      <c r="JJ172" s="244"/>
      <c r="JK172" s="244"/>
      <c r="JL172" s="244"/>
      <c r="JM172" s="244"/>
      <c r="JN172" s="244"/>
      <c r="JO172" s="244"/>
      <c r="JP172" s="244"/>
      <c r="JQ172" s="244"/>
      <c r="JR172" s="244"/>
      <c r="JS172" s="244"/>
      <c r="JT172" s="244"/>
      <c r="JU172" s="244"/>
      <c r="JV172" s="244"/>
      <c r="JW172" s="244"/>
      <c r="JX172" s="244"/>
      <c r="JY172" s="244"/>
      <c r="JZ172" s="244"/>
      <c r="KA172" s="244"/>
      <c r="KB172" s="244"/>
      <c r="KC172" s="244"/>
      <c r="KD172" s="244"/>
      <c r="KE172" s="244"/>
      <c r="KF172" s="244"/>
      <c r="KG172" s="244"/>
      <c r="KH172" s="244"/>
      <c r="KI172" s="244"/>
      <c r="KJ172" s="244"/>
      <c r="KK172" s="244"/>
      <c r="KL172" s="244"/>
      <c r="KM172" s="244"/>
      <c r="KN172" s="244"/>
      <c r="KO172" s="244"/>
      <c r="KP172" s="244"/>
      <c r="KQ172" s="244"/>
      <c r="KR172" s="244"/>
      <c r="KS172" s="244"/>
      <c r="KT172" s="244"/>
      <c r="KU172" s="244"/>
      <c r="KV172" s="244"/>
      <c r="KW172" s="244"/>
      <c r="KX172" s="244"/>
      <c r="KY172" s="244"/>
      <c r="KZ172" s="244"/>
      <c r="LA172" s="244"/>
      <c r="LB172" s="244"/>
      <c r="LC172" s="244"/>
      <c r="LD172" s="244"/>
      <c r="LE172" s="244"/>
      <c r="LF172" s="244"/>
      <c r="LG172" s="244"/>
      <c r="LH172" s="244"/>
      <c r="LI172" s="244"/>
      <c r="LJ172" s="244"/>
      <c r="LK172" s="244"/>
      <c r="LL172" s="244"/>
      <c r="LM172" s="244"/>
      <c r="LN172" s="244"/>
      <c r="LO172" s="244"/>
      <c r="LP172" s="244"/>
      <c r="LQ172" s="244"/>
      <c r="LR172" s="244"/>
      <c r="LS172" s="244"/>
      <c r="LT172" s="244"/>
      <c r="LU172" s="244"/>
      <c r="LV172" s="244"/>
      <c r="LW172" s="244"/>
      <c r="LX172" s="244"/>
      <c r="LY172" s="244"/>
      <c r="LZ172" s="244"/>
      <c r="MA172" s="244"/>
      <c r="MB172" s="244"/>
      <c r="MC172" s="244"/>
      <c r="MD172" s="244"/>
      <c r="ME172" s="244"/>
      <c r="MF172" s="244"/>
      <c r="MG172" s="244"/>
      <c r="MH172" s="244"/>
      <c r="MI172" s="244"/>
      <c r="MJ172" s="244"/>
      <c r="MK172" s="244"/>
      <c r="ML172" s="244"/>
      <c r="MM172" s="244"/>
      <c r="MN172" s="244"/>
      <c r="MO172" s="244"/>
      <c r="MP172" s="244"/>
      <c r="MQ172" s="244"/>
      <c r="MR172" s="244"/>
      <c r="MS172" s="244"/>
      <c r="MT172" s="244"/>
      <c r="MU172" s="244"/>
      <c r="MV172" s="244"/>
      <c r="MW172" s="244"/>
      <c r="MX172" s="244"/>
      <c r="MY172" s="244"/>
      <c r="MZ172" s="244"/>
      <c r="NA172" s="244"/>
      <c r="NB172" s="244"/>
      <c r="NC172" s="244"/>
      <c r="ND172" s="244"/>
      <c r="NE172" s="244"/>
      <c r="NF172" s="244"/>
      <c r="NG172" s="244"/>
      <c r="NH172" s="244"/>
      <c r="NI172" s="244"/>
      <c r="NJ172" s="244"/>
      <c r="NK172" s="244"/>
      <c r="NL172" s="244"/>
      <c r="NM172" s="244"/>
      <c r="NN172" s="244"/>
      <c r="NO172" s="244"/>
      <c r="NP172" s="244"/>
      <c r="NQ172" s="244"/>
      <c r="NR172" s="244"/>
      <c r="NS172" s="244"/>
      <c r="NT172" s="244"/>
      <c r="NU172" s="244"/>
      <c r="NV172" s="244"/>
      <c r="NW172" s="244"/>
      <c r="NX172" s="244"/>
      <c r="NY172" s="244"/>
      <c r="NZ172" s="244"/>
      <c r="OA172" s="244"/>
      <c r="OB172" s="244"/>
      <c r="OC172" s="244"/>
      <c r="OD172" s="244"/>
      <c r="OE172" s="244"/>
      <c r="OF172" s="244"/>
      <c r="OG172" s="244"/>
      <c r="OH172" s="244"/>
      <c r="OI172" s="244"/>
      <c r="OJ172" s="244"/>
      <c r="OK172" s="244"/>
      <c r="OL172" s="244"/>
      <c r="OM172" s="244"/>
      <c r="ON172" s="244"/>
      <c r="OO172" s="244"/>
      <c r="OP172" s="244"/>
      <c r="OQ172" s="244"/>
      <c r="OR172" s="244"/>
      <c r="OS172" s="244"/>
      <c r="OT172" s="244"/>
      <c r="OU172" s="244"/>
      <c r="OV172" s="244"/>
      <c r="OW172" s="244"/>
      <c r="OX172" s="244"/>
      <c r="OY172" s="244"/>
      <c r="OZ172" s="244"/>
      <c r="PA172" s="244"/>
      <c r="PB172" s="244"/>
      <c r="PC172" s="244"/>
      <c r="PD172" s="244"/>
      <c r="PE172" s="244"/>
      <c r="PF172" s="244"/>
      <c r="PG172" s="244"/>
      <c r="PH172" s="244"/>
      <c r="PI172" s="244"/>
      <c r="PJ172" s="244"/>
      <c r="PK172" s="244"/>
      <c r="PL172" s="244"/>
      <c r="PM172" s="244"/>
      <c r="PN172" s="244"/>
      <c r="PO172" s="244"/>
      <c r="PP172" s="244"/>
      <c r="PQ172" s="244"/>
      <c r="PR172" s="244"/>
      <c r="PS172" s="244"/>
      <c r="PT172" s="244"/>
      <c r="PU172" s="244"/>
      <c r="PV172" s="244"/>
      <c r="PW172" s="244"/>
      <c r="PX172" s="244"/>
      <c r="PY172" s="244"/>
      <c r="PZ172" s="244"/>
      <c r="QA172" s="244"/>
      <c r="QB172" s="244"/>
      <c r="QC172" s="244"/>
      <c r="QD172" s="244"/>
      <c r="QE172" s="244"/>
      <c r="QF172" s="244"/>
      <c r="QG172" s="244"/>
      <c r="QH172" s="244"/>
      <c r="QI172" s="244"/>
      <c r="QJ172" s="244"/>
      <c r="QK172" s="244"/>
      <c r="QL172" s="244"/>
      <c r="QM172" s="244"/>
      <c r="QN172" s="244"/>
      <c r="QO172" s="244"/>
      <c r="QP172" s="244"/>
      <c r="QQ172" s="244"/>
      <c r="QR172" s="244"/>
      <c r="QS172" s="244"/>
      <c r="QT172" s="244"/>
      <c r="QU172" s="244"/>
      <c r="QV172" s="244"/>
      <c r="QW172" s="244"/>
      <c r="QX172" s="244"/>
      <c r="QY172" s="244"/>
      <c r="QZ172" s="244"/>
      <c r="RA172" s="244"/>
      <c r="RB172" s="244"/>
      <c r="RC172" s="244"/>
      <c r="RD172" s="244"/>
      <c r="RE172" s="244"/>
      <c r="RF172" s="244"/>
      <c r="RG172" s="244"/>
      <c r="RH172" s="244"/>
      <c r="RI172" s="244"/>
      <c r="RJ172" s="244"/>
      <c r="RK172" s="244"/>
      <c r="RL172" s="244"/>
      <c r="RM172" s="244"/>
      <c r="RN172" s="244"/>
      <c r="RO172" s="244"/>
      <c r="RP172" s="244"/>
      <c r="RQ172" s="244"/>
      <c r="RR172" s="244"/>
      <c r="RS172" s="244"/>
      <c r="RT172" s="244"/>
      <c r="RU172" s="244"/>
      <c r="RV172" s="244"/>
      <c r="RW172" s="244"/>
      <c r="RX172" s="244"/>
      <c r="RY172" s="244"/>
      <c r="RZ172" s="244"/>
      <c r="SA172" s="244"/>
      <c r="SB172" s="244"/>
      <c r="SC172" s="244"/>
      <c r="SD172" s="244"/>
      <c r="SE172" s="244"/>
      <c r="SF172" s="244"/>
      <c r="SG172" s="244"/>
      <c r="SH172" s="244"/>
      <c r="SI172" s="244"/>
      <c r="SJ172" s="244"/>
      <c r="SK172" s="244"/>
      <c r="SL172" s="244"/>
      <c r="SM172" s="244"/>
      <c r="SN172" s="244"/>
      <c r="SO172" s="244"/>
      <c r="SP172" s="244"/>
      <c r="SQ172" s="244"/>
      <c r="SR172" s="244"/>
      <c r="SS172" s="244"/>
      <c r="ST172" s="244"/>
      <c r="SU172" s="244"/>
      <c r="SV172" s="244"/>
      <c r="SW172" s="244"/>
      <c r="SX172" s="244"/>
      <c r="SY172" s="244"/>
      <c r="SZ172" s="244"/>
      <c r="TA172" s="244"/>
      <c r="TB172" s="244"/>
      <c r="TC172" s="244"/>
      <c r="TD172" s="244"/>
      <c r="TE172" s="244"/>
      <c r="TF172" s="244"/>
      <c r="TG172" s="244"/>
      <c r="TH172" s="244"/>
      <c r="TI172" s="244"/>
      <c r="TJ172" s="244"/>
      <c r="TK172" s="244"/>
      <c r="TL172" s="244"/>
      <c r="TM172" s="244"/>
      <c r="TN172" s="244"/>
      <c r="TO172" s="244"/>
      <c r="TP172" s="244"/>
      <c r="TQ172" s="244"/>
      <c r="TR172" s="244"/>
      <c r="TS172" s="244"/>
      <c r="TT172" s="244"/>
      <c r="TU172" s="244"/>
      <c r="TV172" s="244"/>
      <c r="TW172" s="244"/>
      <c r="TX172" s="244"/>
      <c r="TY172" s="244"/>
      <c r="TZ172" s="244"/>
      <c r="UA172" s="244"/>
      <c r="UB172" s="244"/>
      <c r="UC172" s="244"/>
      <c r="UD172" s="244"/>
      <c r="UE172" s="244"/>
      <c r="UF172" s="244"/>
      <c r="UG172" s="244"/>
      <c r="UH172" s="244"/>
      <c r="UI172" s="244"/>
      <c r="UJ172" s="244"/>
      <c r="UK172" s="244"/>
      <c r="UL172" s="244"/>
      <c r="UM172" s="244"/>
      <c r="UN172" s="244"/>
      <c r="UO172" s="244"/>
      <c r="UP172" s="244"/>
      <c r="UQ172" s="244"/>
      <c r="UR172" s="244"/>
      <c r="US172" s="244"/>
      <c r="UT172" s="244"/>
      <c r="UU172" s="244"/>
      <c r="UV172" s="244"/>
      <c r="UW172" s="244"/>
      <c r="UX172" s="244"/>
      <c r="UY172" s="244"/>
      <c r="UZ172" s="244"/>
      <c r="VA172" s="244"/>
      <c r="VB172" s="244"/>
      <c r="VC172" s="244"/>
      <c r="VD172" s="244"/>
      <c r="VE172" s="244"/>
      <c r="VF172" s="244"/>
      <c r="VG172" s="244"/>
      <c r="VH172" s="244"/>
      <c r="VI172" s="244"/>
      <c r="VJ172" s="244"/>
      <c r="VK172" s="244"/>
      <c r="VL172" s="244"/>
      <c r="VM172" s="244"/>
      <c r="VN172" s="244"/>
      <c r="VO172" s="244"/>
      <c r="VP172" s="244"/>
      <c r="VQ172" s="244"/>
      <c r="VR172" s="244"/>
      <c r="VS172" s="244"/>
      <c r="VT172" s="244"/>
      <c r="VU172" s="244"/>
      <c r="VV172" s="244"/>
      <c r="VW172" s="244"/>
      <c r="VX172" s="244"/>
      <c r="VY172" s="244"/>
      <c r="VZ172" s="244"/>
      <c r="WA172" s="244"/>
      <c r="WB172" s="244"/>
      <c r="WC172" s="244"/>
      <c r="WD172" s="244"/>
      <c r="WE172" s="244"/>
      <c r="WF172" s="244"/>
      <c r="WG172" s="244"/>
      <c r="WH172" s="244"/>
      <c r="WI172" s="244"/>
      <c r="WJ172" s="244"/>
      <c r="WK172" s="244"/>
      <c r="WL172" s="244"/>
      <c r="WM172" s="244"/>
      <c r="WN172" s="244"/>
      <c r="WO172" s="244"/>
      <c r="WP172" s="244"/>
      <c r="WQ172" s="244"/>
      <c r="WR172" s="244"/>
      <c r="WS172" s="244"/>
      <c r="WT172" s="244"/>
      <c r="WU172" s="244"/>
      <c r="WV172" s="244"/>
      <c r="WW172" s="244"/>
      <c r="WX172" s="244"/>
      <c r="WY172" s="244"/>
      <c r="WZ172" s="244"/>
      <c r="XA172" s="244"/>
      <c r="XB172" s="244"/>
      <c r="XC172" s="244"/>
      <c r="XD172" s="244"/>
      <c r="XE172" s="244"/>
      <c r="XF172" s="244"/>
      <c r="XG172" s="244"/>
      <c r="XH172" s="244"/>
      <c r="XI172" s="244"/>
      <c r="XJ172" s="244"/>
      <c r="XK172" s="244"/>
      <c r="XL172" s="244"/>
      <c r="XM172" s="244"/>
      <c r="XN172" s="244"/>
      <c r="XO172" s="244"/>
      <c r="XP172" s="244"/>
      <c r="XQ172" s="244"/>
      <c r="XR172" s="244"/>
      <c r="XS172" s="244"/>
      <c r="XT172" s="244"/>
      <c r="XU172" s="244"/>
      <c r="XV172" s="244"/>
      <c r="XW172" s="244"/>
      <c r="XX172" s="244"/>
      <c r="XY172" s="244"/>
      <c r="XZ172" s="244"/>
      <c r="YA172" s="244"/>
      <c r="YB172" s="244"/>
      <c r="YC172" s="244"/>
      <c r="YD172" s="244"/>
      <c r="YE172" s="244"/>
      <c r="YF172" s="244"/>
      <c r="YG172" s="244"/>
      <c r="YH172" s="244"/>
      <c r="YI172" s="244"/>
      <c r="YJ172" s="244"/>
      <c r="YK172" s="244"/>
      <c r="YL172" s="244"/>
      <c r="YM172" s="244"/>
      <c r="YN172" s="244"/>
      <c r="YO172" s="244"/>
      <c r="YP172" s="244"/>
      <c r="YQ172" s="244"/>
      <c r="YR172" s="244"/>
      <c r="YS172" s="244"/>
      <c r="YT172" s="244"/>
      <c r="YU172" s="244"/>
      <c r="YV172" s="244"/>
      <c r="YW172" s="244"/>
      <c r="YX172" s="244"/>
      <c r="YY172" s="244"/>
      <c r="YZ172" s="244"/>
      <c r="ZA172" s="244"/>
      <c r="ZB172" s="244"/>
      <c r="ZC172" s="244"/>
      <c r="ZD172" s="244"/>
      <c r="ZE172" s="244"/>
      <c r="ZF172" s="244"/>
      <c r="ZG172" s="244"/>
      <c r="ZH172" s="244"/>
      <c r="ZI172" s="244"/>
      <c r="ZJ172" s="244"/>
      <c r="ZK172" s="244"/>
      <c r="ZL172" s="244"/>
      <c r="ZM172" s="244"/>
      <c r="ZN172" s="244"/>
      <c r="ZO172" s="244"/>
      <c r="ZP172" s="244"/>
      <c r="ZQ172" s="244"/>
      <c r="ZR172" s="244"/>
      <c r="ZS172" s="244"/>
      <c r="ZT172" s="244"/>
      <c r="ZU172" s="244"/>
      <c r="ZV172" s="244"/>
      <c r="ZW172" s="244"/>
      <c r="ZX172" s="244"/>
      <c r="ZY172" s="244"/>
      <c r="ZZ172" s="244"/>
      <c r="AAA172" s="244"/>
      <c r="AAB172" s="244"/>
      <c r="AAC172" s="244"/>
      <c r="AAD172" s="244"/>
      <c r="AAE172" s="244"/>
      <c r="AAF172" s="244"/>
      <c r="AAG172" s="244"/>
      <c r="AAH172" s="244"/>
      <c r="AAI172" s="244"/>
      <c r="AAJ172" s="244"/>
      <c r="AAK172" s="244"/>
      <c r="AAL172" s="244"/>
      <c r="AAM172" s="244"/>
      <c r="AAN172" s="244"/>
      <c r="AAO172" s="244"/>
      <c r="AAP172" s="244"/>
      <c r="AAQ172" s="244"/>
      <c r="AAR172" s="244"/>
      <c r="AAS172" s="244"/>
      <c r="AAT172" s="244"/>
      <c r="AAU172" s="244"/>
      <c r="AAV172" s="244"/>
      <c r="AAW172" s="244"/>
      <c r="AAX172" s="244"/>
      <c r="AAY172" s="244"/>
      <c r="AAZ172" s="244"/>
      <c r="ABA172" s="244"/>
      <c r="ABB172" s="244"/>
      <c r="ABC172" s="244"/>
      <c r="ABD172" s="244"/>
      <c r="ABE172" s="244"/>
      <c r="ABF172" s="244"/>
      <c r="ABG172" s="244"/>
      <c r="ABH172" s="244"/>
      <c r="ABI172" s="244"/>
      <c r="ABJ172" s="244"/>
      <c r="ABK172" s="244"/>
      <c r="ABL172" s="244"/>
      <c r="ABM172" s="244"/>
      <c r="ABN172" s="244"/>
      <c r="ABO172" s="244"/>
      <c r="ABP172" s="244"/>
      <c r="ABQ172" s="244"/>
      <c r="ABR172" s="244"/>
      <c r="ABS172" s="244"/>
      <c r="ABT172" s="244"/>
      <c r="ABU172" s="244"/>
      <c r="ABV172" s="244"/>
      <c r="ABW172" s="244"/>
      <c r="ABX172" s="244"/>
      <c r="ABY172" s="244"/>
      <c r="ABZ172" s="244"/>
      <c r="ACA172" s="244"/>
      <c r="ACB172" s="244"/>
      <c r="ACC172" s="244"/>
      <c r="ACD172" s="244"/>
      <c r="ACE172" s="244"/>
      <c r="ACF172" s="244"/>
      <c r="ACG172" s="244"/>
      <c r="ACH172" s="244"/>
      <c r="ACI172" s="244"/>
      <c r="ACJ172" s="244"/>
      <c r="ACK172" s="244"/>
      <c r="ACL172" s="244"/>
      <c r="ACM172" s="244"/>
      <c r="ACN172" s="244"/>
      <c r="ACO172" s="244"/>
      <c r="ACP172" s="244"/>
      <c r="ACQ172" s="244"/>
      <c r="ACR172" s="244"/>
      <c r="ACS172" s="244"/>
      <c r="ACT172" s="244"/>
      <c r="ACU172" s="244"/>
      <c r="ACV172" s="244"/>
      <c r="ACW172" s="244"/>
      <c r="ACX172" s="244"/>
      <c r="ACY172" s="244"/>
      <c r="ACZ172" s="244"/>
      <c r="ADA172" s="244"/>
      <c r="ADB172" s="244"/>
      <c r="ADC172" s="244"/>
      <c r="ADD172" s="244"/>
      <c r="ADE172" s="244"/>
      <c r="ADF172" s="244"/>
      <c r="ADG172" s="244"/>
      <c r="ADH172" s="244"/>
      <c r="ADI172" s="244"/>
      <c r="ADJ172" s="244"/>
      <c r="ADK172" s="244"/>
      <c r="ADL172" s="244"/>
      <c r="ADM172" s="244"/>
      <c r="ADN172" s="244"/>
      <c r="ADO172" s="244"/>
      <c r="ADP172" s="244"/>
      <c r="ADQ172" s="244"/>
      <c r="ADR172" s="244"/>
      <c r="ADS172" s="244"/>
      <c r="ADT172" s="244"/>
      <c r="ADU172" s="244"/>
      <c r="ADV172" s="244"/>
      <c r="ADW172" s="244"/>
      <c r="ADX172" s="244"/>
      <c r="ADY172" s="244"/>
      <c r="ADZ172" s="244"/>
      <c r="AEA172" s="244"/>
      <c r="AEB172" s="244"/>
      <c r="AEC172" s="244"/>
      <c r="AED172" s="244"/>
      <c r="AEE172" s="244"/>
      <c r="AEF172" s="244"/>
      <c r="AEG172" s="244"/>
      <c r="AEH172" s="244"/>
      <c r="AEI172" s="244"/>
      <c r="AEJ172" s="244"/>
      <c r="AEK172" s="244"/>
      <c r="AEL172" s="244"/>
      <c r="AEM172" s="244"/>
      <c r="AEN172" s="244"/>
      <c r="AEO172" s="244"/>
      <c r="AEP172" s="244"/>
      <c r="AEQ172" s="244"/>
      <c r="AER172" s="244"/>
      <c r="AES172" s="244"/>
      <c r="AET172" s="244"/>
      <c r="AEU172" s="244"/>
      <c r="AEV172" s="244"/>
      <c r="AEW172" s="244"/>
      <c r="AEX172" s="244"/>
      <c r="AEY172" s="244"/>
      <c r="AEZ172" s="244"/>
      <c r="AFA172" s="244"/>
      <c r="AFB172" s="244"/>
      <c r="AFC172" s="244"/>
      <c r="AFD172" s="244"/>
      <c r="AFE172" s="244"/>
      <c r="AFF172" s="244"/>
      <c r="AFG172" s="244"/>
      <c r="AFH172" s="244"/>
      <c r="AFI172" s="244"/>
      <c r="AFJ172" s="244"/>
      <c r="AFK172" s="244"/>
      <c r="AFL172" s="244"/>
      <c r="AFM172" s="244"/>
      <c r="AFN172" s="244"/>
      <c r="AFO172" s="244"/>
      <c r="AFP172" s="244"/>
      <c r="AFQ172" s="244"/>
      <c r="AFR172" s="244"/>
      <c r="AFS172" s="244"/>
      <c r="AFT172" s="244"/>
      <c r="AFU172" s="244"/>
      <c r="AFV172" s="244"/>
      <c r="AFW172" s="244"/>
      <c r="AFX172" s="244"/>
      <c r="AFY172" s="244"/>
      <c r="AFZ172" s="244"/>
      <c r="AGA172" s="244"/>
      <c r="AGB172" s="244"/>
      <c r="AGC172" s="244"/>
      <c r="AGD172" s="244"/>
      <c r="AGE172" s="244"/>
      <c r="AGF172" s="244"/>
      <c r="AGG172" s="244"/>
      <c r="AGH172" s="244"/>
      <c r="AGI172" s="244"/>
      <c r="AGJ172" s="244"/>
      <c r="AGK172" s="244"/>
      <c r="AGL172" s="244"/>
      <c r="AGM172" s="244"/>
      <c r="AGN172" s="244"/>
      <c r="AGO172" s="244"/>
      <c r="AGP172" s="244"/>
      <c r="AGQ172" s="244"/>
      <c r="AGR172" s="244"/>
      <c r="AGS172" s="244"/>
      <c r="AGT172" s="244"/>
      <c r="AGU172" s="244"/>
      <c r="AGV172" s="244"/>
      <c r="AGW172" s="244"/>
      <c r="AGX172" s="244"/>
      <c r="AGY172" s="244"/>
      <c r="AGZ172" s="244"/>
      <c r="AHA172" s="244"/>
      <c r="AHB172" s="244"/>
      <c r="AHC172" s="244"/>
      <c r="AHD172" s="244"/>
      <c r="AHE172" s="244"/>
      <c r="AHF172" s="244"/>
      <c r="AHG172" s="244"/>
      <c r="AHH172" s="244"/>
      <c r="AHI172" s="244"/>
      <c r="AHJ172" s="244"/>
      <c r="AHK172" s="244"/>
      <c r="AHL172" s="244"/>
      <c r="AHM172" s="244"/>
      <c r="AHN172" s="244"/>
      <c r="AHO172" s="244"/>
      <c r="AHP172" s="244"/>
      <c r="AHQ172" s="244"/>
      <c r="AHR172" s="244"/>
      <c r="AHS172" s="244"/>
      <c r="AHT172" s="244"/>
      <c r="AHU172" s="244"/>
      <c r="AHV172" s="244"/>
      <c r="AHW172" s="244"/>
      <c r="AHX172" s="244"/>
      <c r="AHY172" s="244"/>
      <c r="AHZ172" s="244"/>
      <c r="AIA172" s="244"/>
      <c r="AIB172" s="244"/>
      <c r="AIC172" s="244"/>
      <c r="AID172" s="244"/>
      <c r="AIE172" s="244"/>
      <c r="AIF172" s="244"/>
      <c r="AIG172" s="244"/>
      <c r="AIH172" s="244"/>
      <c r="AII172" s="244"/>
      <c r="AIJ172" s="244"/>
      <c r="AIK172" s="244"/>
      <c r="AIL172" s="244"/>
      <c r="AIM172" s="244"/>
      <c r="AIN172" s="244"/>
      <c r="AIO172" s="244"/>
      <c r="AIP172" s="244"/>
      <c r="AIQ172" s="244"/>
      <c r="AIR172" s="244"/>
      <c r="AIS172" s="244"/>
      <c r="AIT172" s="244"/>
      <c r="AIU172" s="244"/>
      <c r="AIV172" s="244"/>
      <c r="AIW172" s="244"/>
      <c r="AIX172" s="244"/>
      <c r="AIY172" s="244"/>
      <c r="AIZ172" s="244"/>
      <c r="AJA172" s="244"/>
      <c r="AJB172" s="244"/>
      <c r="AJC172" s="244"/>
      <c r="AJD172" s="244"/>
      <c r="AJE172" s="244"/>
      <c r="AJF172" s="244"/>
      <c r="AJG172" s="244"/>
      <c r="AJH172" s="244"/>
      <c r="AJI172" s="244"/>
      <c r="AJJ172" s="244"/>
      <c r="AJK172" s="244"/>
      <c r="AJL172" s="244"/>
      <c r="AJM172" s="244"/>
      <c r="AJN172" s="244"/>
      <c r="AJO172" s="244"/>
      <c r="AJP172" s="244"/>
      <c r="AJQ172" s="244"/>
      <c r="AJR172" s="244"/>
      <c r="AJS172" s="244"/>
      <c r="AJT172" s="244"/>
      <c r="AJU172" s="244"/>
      <c r="AJV172" s="244"/>
      <c r="AJW172" s="244"/>
      <c r="AJX172" s="244"/>
      <c r="AJY172" s="244"/>
      <c r="AJZ172" s="244"/>
      <c r="AKA172" s="244"/>
      <c r="AKB172" s="244"/>
      <c r="AKC172" s="244"/>
      <c r="AKD172" s="244"/>
      <c r="AKE172" s="244"/>
      <c r="AKF172" s="244"/>
      <c r="AKG172" s="244"/>
      <c r="AKH172" s="244"/>
      <c r="AKI172" s="244"/>
      <c r="AKJ172" s="244"/>
      <c r="AKK172" s="244"/>
      <c r="AKL172" s="244"/>
      <c r="AKM172" s="244"/>
      <c r="AKN172" s="244"/>
      <c r="AKO172" s="244"/>
      <c r="AKP172" s="244"/>
      <c r="AKQ172" s="244"/>
      <c r="AKR172" s="244"/>
      <c r="AKS172" s="244"/>
      <c r="AKT172" s="244"/>
      <c r="AKU172" s="244"/>
      <c r="AKV172" s="244"/>
      <c r="AKW172" s="244"/>
      <c r="AKX172" s="244"/>
      <c r="AKY172" s="244"/>
      <c r="AKZ172" s="244"/>
      <c r="ALA172" s="244"/>
      <c r="ALB172" s="244"/>
      <c r="ALC172" s="244"/>
      <c r="ALD172" s="244"/>
      <c r="ALE172" s="244"/>
      <c r="ALF172" s="244"/>
      <c r="ALG172" s="244"/>
      <c r="ALH172" s="244"/>
      <c r="ALI172" s="244"/>
      <c r="ALJ172" s="244"/>
      <c r="ALK172" s="244"/>
      <c r="ALL172" s="244"/>
      <c r="ALM172" s="244"/>
      <c r="ALN172" s="244"/>
      <c r="ALO172" s="244"/>
      <c r="ALP172" s="244"/>
      <c r="ALQ172" s="244"/>
      <c r="ALR172" s="244"/>
      <c r="ALS172" s="244"/>
      <c r="ALT172" s="244"/>
      <c r="ALU172" s="244"/>
      <c r="ALV172" s="244"/>
      <c r="ALW172" s="244"/>
      <c r="ALX172" s="244"/>
      <c r="ALY172" s="244"/>
      <c r="ALZ172" s="244"/>
      <c r="AMA172" s="244"/>
      <c r="AMB172" s="244"/>
      <c r="AMC172" s="244"/>
      <c r="AMD172" s="244"/>
      <c r="AME172" s="244"/>
      <c r="AMF172" s="244"/>
      <c r="AMG172" s="244"/>
      <c r="AMH172" s="244"/>
      <c r="AMI172" s="244"/>
      <c r="AMJ172" s="244"/>
      <c r="AMK172" s="244"/>
      <c r="AML172" s="244"/>
      <c r="AMM172" s="244"/>
      <c r="AMN172" s="244"/>
      <c r="AMO172" s="244"/>
      <c r="AMP172" s="244"/>
      <c r="AMQ172" s="244"/>
      <c r="AMR172" s="244"/>
      <c r="AMS172" s="244"/>
      <c r="AMT172" s="244"/>
      <c r="AMU172" s="244"/>
      <c r="AMV172" s="244"/>
      <c r="AMW172" s="244"/>
      <c r="AMX172" s="244"/>
      <c r="AMY172" s="244"/>
      <c r="AMZ172" s="244"/>
      <c r="ANA172" s="244"/>
      <c r="ANB172" s="244"/>
      <c r="ANC172" s="244"/>
      <c r="AND172" s="244"/>
      <c r="ANE172" s="244"/>
      <c r="ANF172" s="244"/>
      <c r="ANG172" s="244"/>
      <c r="ANH172" s="244"/>
      <c r="ANI172" s="244"/>
      <c r="ANJ172" s="244"/>
      <c r="ANK172" s="244"/>
      <c r="ANL172" s="244"/>
      <c r="ANM172" s="244"/>
      <c r="ANN172" s="244"/>
      <c r="ANO172" s="244"/>
      <c r="ANP172" s="244"/>
      <c r="ANQ172" s="244"/>
      <c r="ANR172" s="244"/>
      <c r="ANS172" s="244"/>
      <c r="ANT172" s="244"/>
      <c r="ANU172" s="244"/>
      <c r="ANV172" s="244"/>
      <c r="ANW172" s="244"/>
      <c r="ANX172" s="244"/>
      <c r="ANY172" s="244"/>
      <c r="ANZ172" s="244"/>
      <c r="AOA172" s="244"/>
      <c r="AOB172" s="244"/>
      <c r="AOC172" s="244"/>
      <c r="AOD172" s="244"/>
      <c r="AOE172" s="244"/>
      <c r="AOF172" s="244"/>
      <c r="AOG172" s="244"/>
      <c r="AOH172" s="244"/>
      <c r="AOI172" s="244"/>
      <c r="AOJ172" s="244"/>
      <c r="AOK172" s="244"/>
      <c r="AOL172" s="244"/>
      <c r="AOM172" s="244"/>
      <c r="AON172" s="244"/>
      <c r="AOO172" s="244"/>
      <c r="AOP172" s="244"/>
      <c r="AOQ172" s="244"/>
      <c r="AOR172" s="244"/>
      <c r="AOS172" s="244"/>
      <c r="AOT172" s="244"/>
      <c r="AOU172" s="244"/>
      <c r="AOV172" s="244"/>
      <c r="AOW172" s="244"/>
      <c r="AOX172" s="244"/>
      <c r="AOY172" s="244"/>
      <c r="AOZ172" s="244"/>
      <c r="APA172" s="244"/>
      <c r="APB172" s="244"/>
      <c r="APC172" s="244"/>
      <c r="APD172" s="244"/>
      <c r="APE172" s="244"/>
      <c r="APF172" s="244"/>
      <c r="APG172" s="244"/>
      <c r="APH172" s="244"/>
      <c r="API172" s="244"/>
      <c r="APJ172" s="244"/>
      <c r="APK172" s="244"/>
      <c r="APL172" s="244"/>
      <c r="APM172" s="244"/>
      <c r="APN172" s="244"/>
      <c r="APO172" s="244"/>
      <c r="APP172" s="244"/>
      <c r="APQ172" s="244"/>
      <c r="APR172" s="244"/>
      <c r="APS172" s="244"/>
      <c r="APT172" s="244"/>
      <c r="APU172" s="244"/>
      <c r="APV172" s="244"/>
      <c r="APW172" s="244"/>
      <c r="APX172" s="244"/>
      <c r="APY172" s="244"/>
      <c r="APZ172" s="244"/>
      <c r="AQA172" s="244"/>
      <c r="AQB172" s="244"/>
      <c r="AQC172" s="244"/>
      <c r="AQD172" s="244"/>
      <c r="AQE172" s="244"/>
      <c r="AQF172" s="244"/>
      <c r="AQG172" s="244"/>
      <c r="AQH172" s="244"/>
      <c r="AQI172" s="244"/>
      <c r="AQJ172" s="244"/>
      <c r="AQK172" s="244"/>
      <c r="AQL172" s="244"/>
      <c r="AQM172" s="244"/>
      <c r="AQN172" s="244"/>
      <c r="AQO172" s="244"/>
      <c r="AQP172" s="244"/>
      <c r="AQQ172" s="244"/>
      <c r="AQR172" s="244"/>
      <c r="AQS172" s="244"/>
      <c r="AQT172" s="244"/>
      <c r="AQU172" s="244"/>
      <c r="AQV172" s="244"/>
      <c r="AQW172" s="244"/>
      <c r="AQX172" s="244"/>
      <c r="AQY172" s="244"/>
      <c r="AQZ172" s="244"/>
      <c r="ARA172" s="244"/>
      <c r="ARB172" s="244"/>
      <c r="ARC172" s="244"/>
      <c r="ARD172" s="244"/>
      <c r="ARE172" s="244"/>
      <c r="ARF172" s="244"/>
      <c r="ARG172" s="244"/>
      <c r="ARH172" s="244"/>
      <c r="ARI172" s="244"/>
      <c r="ARJ172" s="244"/>
      <c r="ARK172" s="244"/>
      <c r="ARL172" s="244"/>
      <c r="ARM172" s="244"/>
      <c r="ARN172" s="244"/>
      <c r="ARO172" s="244"/>
      <c r="ARP172" s="244"/>
      <c r="ARQ172" s="244"/>
      <c r="ARR172" s="244"/>
      <c r="ARS172" s="244"/>
      <c r="ART172" s="244"/>
      <c r="ARU172" s="244"/>
      <c r="ARV172" s="244"/>
      <c r="ARW172" s="244"/>
      <c r="ARX172" s="244"/>
      <c r="ARY172" s="244"/>
      <c r="ARZ172" s="244"/>
      <c r="ASA172" s="244"/>
      <c r="ASB172" s="244"/>
      <c r="ASC172" s="244"/>
      <c r="ASD172" s="244"/>
      <c r="ASE172" s="244"/>
      <c r="ASF172" s="244"/>
      <c r="ASG172" s="244"/>
      <c r="ASH172" s="244"/>
      <c r="ASI172" s="244"/>
      <c r="ASJ172" s="244"/>
      <c r="ASK172" s="244"/>
      <c r="ASL172" s="244"/>
      <c r="ASM172" s="244"/>
      <c r="ASN172" s="244"/>
      <c r="ASO172" s="244"/>
      <c r="ASP172" s="244"/>
      <c r="ASQ172" s="244"/>
      <c r="ASR172" s="244"/>
      <c r="ASS172" s="244"/>
      <c r="AST172" s="244"/>
      <c r="ASU172" s="244"/>
      <c r="ASV172" s="244"/>
      <c r="ASW172" s="244"/>
      <c r="ASX172" s="244"/>
      <c r="ASY172" s="244"/>
      <c r="ASZ172" s="244"/>
      <c r="ATA172" s="244"/>
      <c r="ATB172" s="244"/>
      <c r="ATC172" s="244"/>
      <c r="ATD172" s="244"/>
      <c r="ATE172" s="244"/>
      <c r="ATF172" s="244"/>
      <c r="ATG172" s="244"/>
      <c r="ATH172" s="244"/>
      <c r="ATI172" s="244"/>
      <c r="ATJ172" s="244"/>
      <c r="ATK172" s="244"/>
      <c r="ATL172" s="244"/>
      <c r="ATM172" s="244"/>
      <c r="ATN172" s="244"/>
      <c r="ATO172" s="244"/>
      <c r="ATP172" s="244"/>
      <c r="ATQ172" s="244"/>
      <c r="ATR172" s="244"/>
      <c r="ATS172" s="244"/>
      <c r="ATT172" s="244"/>
      <c r="ATU172" s="244"/>
      <c r="ATV172" s="244"/>
      <c r="ATW172" s="244"/>
      <c r="ATX172" s="244"/>
      <c r="ATY172" s="244"/>
      <c r="ATZ172" s="244"/>
      <c r="AUA172" s="244"/>
      <c r="AUB172" s="244"/>
      <c r="AUC172" s="244"/>
      <c r="AUD172" s="244"/>
      <c r="AUE172" s="244"/>
      <c r="AUF172" s="244"/>
      <c r="AUG172" s="244"/>
      <c r="AUH172" s="244"/>
      <c r="AUI172" s="244"/>
      <c r="AUJ172" s="244"/>
      <c r="AUK172" s="244"/>
      <c r="AUL172" s="244"/>
      <c r="AUM172" s="244"/>
      <c r="AUN172" s="244"/>
      <c r="AUO172" s="244"/>
      <c r="AUP172" s="244"/>
      <c r="AUQ172" s="244"/>
      <c r="AUR172" s="244"/>
      <c r="AUS172" s="244"/>
      <c r="AUT172" s="244"/>
      <c r="AUU172" s="244"/>
      <c r="AUV172" s="244"/>
      <c r="AUW172" s="244"/>
      <c r="AUX172" s="244"/>
      <c r="AUY172" s="244"/>
      <c r="AUZ172" s="244"/>
      <c r="AVA172" s="244"/>
      <c r="AVB172" s="244"/>
      <c r="AVC172" s="244"/>
      <c r="AVD172" s="244"/>
      <c r="AVE172" s="244"/>
      <c r="AVF172" s="244"/>
      <c r="AVG172" s="244"/>
      <c r="AVH172" s="244"/>
      <c r="AVI172" s="244"/>
      <c r="AVJ172" s="244"/>
      <c r="AVK172" s="244"/>
      <c r="AVL172" s="244"/>
      <c r="AVM172" s="244"/>
      <c r="AVN172" s="244"/>
      <c r="AVO172" s="244"/>
      <c r="AVP172" s="244"/>
      <c r="AVQ172" s="244"/>
      <c r="AVR172" s="244"/>
      <c r="AVS172" s="244"/>
      <c r="AVT172" s="244"/>
      <c r="AVU172" s="244"/>
      <c r="AVV172" s="244"/>
      <c r="AVW172" s="244"/>
      <c r="AVX172" s="244"/>
      <c r="AVY172" s="244"/>
      <c r="AVZ172" s="244"/>
      <c r="AWA172" s="244"/>
      <c r="AWB172" s="244"/>
      <c r="AWC172" s="244"/>
      <c r="AWD172" s="244"/>
      <c r="AWE172" s="244"/>
      <c r="AWF172" s="244"/>
      <c r="AWG172" s="244"/>
      <c r="AWH172" s="244"/>
      <c r="AWI172" s="244"/>
      <c r="AWJ172" s="244"/>
      <c r="AWK172" s="244"/>
      <c r="AWL172" s="244"/>
      <c r="AWM172" s="244"/>
      <c r="AWN172" s="244"/>
      <c r="AWO172" s="244"/>
      <c r="AWP172" s="244"/>
      <c r="AWQ172" s="244"/>
      <c r="AWR172" s="244"/>
      <c r="AWS172" s="244"/>
      <c r="AWT172" s="244"/>
      <c r="AWU172" s="244"/>
      <c r="AWV172" s="244"/>
      <c r="AWW172" s="244"/>
      <c r="AWX172" s="244"/>
      <c r="AWY172" s="244"/>
      <c r="AWZ172" s="244"/>
      <c r="AXA172" s="244"/>
      <c r="AXB172" s="244"/>
      <c r="AXC172" s="244"/>
      <c r="AXD172" s="244"/>
      <c r="AXE172" s="244"/>
      <c r="AXF172" s="244"/>
      <c r="AXG172" s="244"/>
      <c r="AXH172" s="244"/>
      <c r="AXI172" s="244"/>
      <c r="AXJ172" s="244"/>
      <c r="AXK172" s="244"/>
      <c r="AXL172" s="244"/>
      <c r="AXM172" s="244"/>
      <c r="AXN172" s="244"/>
      <c r="AXO172" s="244"/>
      <c r="AXP172" s="244"/>
      <c r="AXQ172" s="244"/>
      <c r="AXR172" s="244"/>
      <c r="AXS172" s="244"/>
      <c r="AXT172" s="244"/>
      <c r="AXU172" s="244"/>
      <c r="AXV172" s="244"/>
      <c r="AXW172" s="244"/>
      <c r="AXX172" s="244"/>
      <c r="AXY172" s="244"/>
      <c r="AXZ172" s="244"/>
      <c r="AYA172" s="244"/>
      <c r="AYB172" s="244"/>
      <c r="AYC172" s="244"/>
      <c r="AYD172" s="244"/>
      <c r="AYE172" s="244"/>
      <c r="AYF172" s="244"/>
      <c r="AYG172" s="244"/>
      <c r="AYH172" s="244"/>
      <c r="AYI172" s="244"/>
      <c r="AYJ172" s="244"/>
      <c r="AYK172" s="244"/>
      <c r="AYL172" s="244"/>
      <c r="AYM172" s="244"/>
      <c r="AYN172" s="244"/>
      <c r="AYO172" s="244"/>
      <c r="AYP172" s="244"/>
      <c r="AYQ172" s="244"/>
      <c r="AYR172" s="244"/>
      <c r="AYS172" s="244"/>
      <c r="AYT172" s="244"/>
      <c r="AYU172" s="244"/>
      <c r="AYV172" s="244"/>
      <c r="AYW172" s="244"/>
      <c r="AYX172" s="244"/>
      <c r="AYY172" s="244"/>
      <c r="AYZ172" s="244"/>
      <c r="AZA172" s="244"/>
      <c r="AZB172" s="244"/>
      <c r="AZC172" s="244"/>
      <c r="AZD172" s="244"/>
      <c r="AZE172" s="244"/>
      <c r="AZF172" s="244"/>
      <c r="AZG172" s="244"/>
      <c r="AZH172" s="244"/>
      <c r="AZI172" s="244"/>
      <c r="AZJ172" s="244"/>
      <c r="AZK172" s="244"/>
      <c r="AZL172" s="244"/>
      <c r="AZM172" s="244"/>
      <c r="AZN172" s="244"/>
      <c r="AZO172" s="244"/>
      <c r="AZP172" s="244"/>
      <c r="AZQ172" s="244"/>
      <c r="AZR172" s="244"/>
      <c r="AZS172" s="244"/>
      <c r="AZT172" s="244"/>
      <c r="AZU172" s="244"/>
      <c r="AZV172" s="244"/>
      <c r="AZW172" s="244"/>
      <c r="AZX172" s="244"/>
      <c r="AZY172" s="244"/>
      <c r="AZZ172" s="244"/>
      <c r="BAA172" s="244"/>
      <c r="BAB172" s="244"/>
      <c r="BAC172" s="244"/>
      <c r="BAD172" s="244"/>
      <c r="BAE172" s="244"/>
      <c r="BAF172" s="244"/>
      <c r="BAG172" s="244"/>
      <c r="BAH172" s="244"/>
      <c r="BAI172" s="244"/>
      <c r="BAJ172" s="244"/>
      <c r="BAK172" s="244"/>
      <c r="BAL172" s="244"/>
      <c r="BAM172" s="244"/>
      <c r="BAN172" s="244"/>
      <c r="BAO172" s="244"/>
      <c r="BAP172" s="244"/>
      <c r="BAQ172" s="244"/>
      <c r="BAR172" s="244"/>
      <c r="BAS172" s="244"/>
      <c r="BAT172" s="244"/>
      <c r="BAU172" s="244"/>
      <c r="BAV172" s="244"/>
      <c r="BAW172" s="244"/>
      <c r="BAX172" s="244"/>
      <c r="BAY172" s="244"/>
      <c r="BAZ172" s="244"/>
      <c r="BBA172" s="244"/>
      <c r="BBB172" s="244"/>
      <c r="BBC172" s="244"/>
      <c r="BBD172" s="244"/>
      <c r="BBE172" s="244"/>
      <c r="BBF172" s="244"/>
      <c r="BBG172" s="244"/>
      <c r="BBH172" s="244"/>
      <c r="BBI172" s="244"/>
      <c r="BBJ172" s="244"/>
      <c r="BBK172" s="244"/>
      <c r="BBL172" s="244"/>
      <c r="BBM172" s="244"/>
      <c r="BBN172" s="244"/>
      <c r="BBO172" s="244"/>
      <c r="BBP172" s="244"/>
      <c r="BBQ172" s="244"/>
      <c r="BBR172" s="244"/>
      <c r="BBS172" s="244"/>
      <c r="BBT172" s="244"/>
      <c r="BBU172" s="244"/>
      <c r="BBV172" s="244"/>
      <c r="BBW172" s="244"/>
      <c r="BBX172" s="244"/>
      <c r="BBY172" s="244"/>
      <c r="BBZ172" s="244"/>
      <c r="BCA172" s="244"/>
      <c r="BCB172" s="244"/>
      <c r="BCC172" s="244"/>
      <c r="BCD172" s="244"/>
      <c r="BCE172" s="244"/>
      <c r="BCF172" s="244"/>
      <c r="BCG172" s="244"/>
      <c r="BCH172" s="244"/>
      <c r="BCI172" s="244"/>
      <c r="BCJ172" s="244"/>
      <c r="BCK172" s="244"/>
      <c r="BCL172" s="244"/>
      <c r="BCM172" s="244"/>
      <c r="BCN172" s="244"/>
      <c r="BCO172" s="244"/>
      <c r="BCP172" s="244"/>
      <c r="BCQ172" s="244"/>
      <c r="BCR172" s="244"/>
      <c r="BCS172" s="244"/>
      <c r="BCT172" s="244"/>
      <c r="BCU172" s="244"/>
      <c r="BCV172" s="244"/>
      <c r="BCW172" s="244"/>
      <c r="BCX172" s="244"/>
      <c r="BCY172" s="244"/>
      <c r="BCZ172" s="244"/>
      <c r="BDA172" s="244"/>
      <c r="BDB172" s="244"/>
      <c r="BDC172" s="244"/>
      <c r="BDD172" s="244"/>
      <c r="BDE172" s="244"/>
      <c r="BDF172" s="244"/>
      <c r="BDG172" s="244"/>
      <c r="BDH172" s="244"/>
      <c r="BDI172" s="244"/>
      <c r="BDJ172" s="244"/>
      <c r="BDK172" s="244"/>
      <c r="BDL172" s="244"/>
      <c r="BDM172" s="244"/>
      <c r="BDN172" s="244"/>
      <c r="BDO172" s="244"/>
      <c r="BDP172" s="244"/>
      <c r="BDQ172" s="244"/>
      <c r="BDR172" s="244"/>
      <c r="BDS172" s="244"/>
      <c r="BDT172" s="244"/>
      <c r="BDU172" s="244"/>
      <c r="BDV172" s="244"/>
      <c r="BDW172" s="244"/>
      <c r="BDX172" s="244"/>
      <c r="BDY172" s="244"/>
      <c r="BDZ172" s="244"/>
      <c r="BEA172" s="244"/>
      <c r="BEB172" s="244"/>
      <c r="BEC172" s="244"/>
      <c r="BED172" s="244"/>
      <c r="BEE172" s="244"/>
      <c r="BEF172" s="244"/>
      <c r="BEG172" s="244"/>
      <c r="BEH172" s="244"/>
      <c r="BEI172" s="244"/>
      <c r="BEJ172" s="244"/>
      <c r="BEK172" s="244"/>
      <c r="BEL172" s="244"/>
      <c r="BEM172" s="244"/>
      <c r="BEN172" s="244"/>
      <c r="BEO172" s="244"/>
      <c r="BEP172" s="244"/>
      <c r="BEQ172" s="244"/>
      <c r="BER172" s="244"/>
      <c r="BES172" s="244"/>
      <c r="BET172" s="244"/>
      <c r="BEU172" s="244"/>
      <c r="BEV172" s="244"/>
      <c r="BEW172" s="244"/>
      <c r="BEX172" s="244"/>
      <c r="BEY172" s="244"/>
      <c r="BEZ172" s="244"/>
      <c r="BFA172" s="244"/>
      <c r="BFB172" s="244"/>
      <c r="BFC172" s="244"/>
      <c r="BFD172" s="244"/>
      <c r="BFE172" s="244"/>
      <c r="BFF172" s="244"/>
      <c r="BFG172" s="244"/>
      <c r="BFH172" s="244"/>
      <c r="BFI172" s="244"/>
      <c r="BFJ172" s="244"/>
      <c r="BFK172" s="244"/>
      <c r="BFL172" s="244"/>
      <c r="BFM172" s="244"/>
      <c r="BFN172" s="244"/>
      <c r="BFO172" s="244"/>
      <c r="BFP172" s="244"/>
      <c r="BFQ172" s="244"/>
      <c r="BFR172" s="244"/>
      <c r="BFS172" s="244"/>
      <c r="BFT172" s="244"/>
      <c r="BFU172" s="244"/>
      <c r="BFV172" s="244"/>
      <c r="BFW172" s="244"/>
      <c r="BFX172" s="244"/>
      <c r="BFY172" s="244"/>
      <c r="BFZ172" s="244"/>
      <c r="BGA172" s="244"/>
      <c r="BGB172" s="244"/>
      <c r="BGC172" s="244"/>
      <c r="BGD172" s="244"/>
      <c r="BGE172" s="244"/>
      <c r="BGF172" s="244"/>
      <c r="BGG172" s="244"/>
      <c r="BGH172" s="244"/>
      <c r="BGI172" s="244"/>
      <c r="BGJ172" s="244"/>
      <c r="BGK172" s="244"/>
      <c r="BGL172" s="244"/>
      <c r="BGM172" s="244"/>
      <c r="BGN172" s="244"/>
      <c r="BGO172" s="244"/>
      <c r="BGP172" s="244"/>
      <c r="BGQ172" s="244"/>
      <c r="BGR172" s="244"/>
      <c r="BGS172" s="244"/>
      <c r="BGT172" s="244"/>
      <c r="BGU172" s="244"/>
      <c r="BGV172" s="244"/>
      <c r="BGW172" s="244"/>
      <c r="BGX172" s="244"/>
      <c r="BGY172" s="244"/>
      <c r="BGZ172" s="244"/>
      <c r="BHA172" s="244"/>
      <c r="BHB172" s="244"/>
      <c r="BHC172" s="244"/>
      <c r="BHD172" s="244"/>
      <c r="BHE172" s="244"/>
      <c r="BHF172" s="244"/>
      <c r="BHG172" s="244"/>
      <c r="BHH172" s="244"/>
      <c r="BHI172" s="244"/>
      <c r="BHJ172" s="244"/>
      <c r="BHK172" s="244"/>
      <c r="BHL172" s="244"/>
      <c r="BHM172" s="244"/>
      <c r="BHN172" s="244"/>
      <c r="BHO172" s="244"/>
      <c r="BHP172" s="244"/>
      <c r="BHQ172" s="244"/>
      <c r="BHR172" s="244"/>
      <c r="BHS172" s="244"/>
      <c r="BHT172" s="244"/>
      <c r="BHU172" s="244"/>
      <c r="BHV172" s="244"/>
      <c r="BHW172" s="244"/>
      <c r="BHX172" s="244"/>
      <c r="BHY172" s="244"/>
      <c r="BHZ172" s="244"/>
      <c r="BIA172" s="244"/>
      <c r="BIB172" s="244"/>
      <c r="BIC172" s="244"/>
      <c r="BID172" s="244"/>
      <c r="BIE172" s="244"/>
      <c r="BIF172" s="244"/>
      <c r="BIG172" s="244"/>
      <c r="BIH172" s="244"/>
      <c r="BII172" s="244"/>
      <c r="BIJ172" s="244"/>
      <c r="BIK172" s="244"/>
      <c r="BIL172" s="244"/>
      <c r="BIM172" s="244"/>
      <c r="BIN172" s="244"/>
      <c r="BIO172" s="244"/>
      <c r="BIP172" s="244"/>
      <c r="BIQ172" s="244"/>
      <c r="BIR172" s="244"/>
      <c r="BIS172" s="244"/>
      <c r="BIT172" s="244"/>
      <c r="BIU172" s="244"/>
      <c r="BIV172" s="244"/>
      <c r="BIW172" s="244"/>
      <c r="BIX172" s="244"/>
      <c r="BIY172" s="244"/>
      <c r="BIZ172" s="244"/>
      <c r="BJA172" s="244"/>
      <c r="BJB172" s="244"/>
      <c r="BJC172" s="244"/>
      <c r="BJD172" s="244"/>
      <c r="BJE172" s="244"/>
      <c r="BJF172" s="244"/>
      <c r="BJG172" s="244"/>
      <c r="BJH172" s="244"/>
      <c r="BJI172" s="244"/>
      <c r="BJJ172" s="244"/>
      <c r="BJK172" s="244"/>
      <c r="BJL172" s="244"/>
      <c r="BJM172" s="244"/>
      <c r="BJN172" s="244"/>
      <c r="BJO172" s="244"/>
      <c r="BJP172" s="244"/>
      <c r="BJQ172" s="244"/>
      <c r="BJR172" s="244"/>
      <c r="BJS172" s="244"/>
      <c r="BJT172" s="244"/>
      <c r="BJU172" s="244"/>
      <c r="BJV172" s="244"/>
      <c r="BJW172" s="244"/>
      <c r="BJX172" s="244"/>
      <c r="BJY172" s="244"/>
      <c r="BJZ172" s="244"/>
      <c r="BKA172" s="244"/>
      <c r="BKB172" s="244"/>
      <c r="BKC172" s="244"/>
      <c r="BKD172" s="244"/>
      <c r="BKE172" s="244"/>
      <c r="BKF172" s="244"/>
      <c r="BKG172" s="244"/>
      <c r="BKH172" s="244"/>
      <c r="BKI172" s="244"/>
      <c r="BKJ172" s="244"/>
      <c r="BKK172" s="244"/>
      <c r="BKL172" s="244"/>
      <c r="BKM172" s="244"/>
      <c r="BKN172" s="244"/>
      <c r="BKO172" s="244"/>
      <c r="BKP172" s="244"/>
      <c r="BKQ172" s="244"/>
      <c r="BKR172" s="244"/>
      <c r="BKS172" s="244"/>
      <c r="BKT172" s="244"/>
      <c r="BKU172" s="244"/>
      <c r="BKV172" s="244"/>
      <c r="BKW172" s="244"/>
      <c r="BKX172" s="244"/>
      <c r="BKY172" s="244"/>
      <c r="BKZ172" s="244"/>
      <c r="BLA172" s="244"/>
      <c r="BLB172" s="244"/>
      <c r="BLC172" s="244"/>
      <c r="BLD172" s="244"/>
      <c r="BLE172" s="244"/>
      <c r="BLF172" s="244"/>
      <c r="BLG172" s="244"/>
      <c r="BLH172" s="244"/>
      <c r="BLI172" s="244"/>
      <c r="BLJ172" s="244"/>
      <c r="BLK172" s="244"/>
      <c r="BLL172" s="244"/>
      <c r="BLM172" s="244"/>
      <c r="BLN172" s="244"/>
      <c r="BLO172" s="244"/>
      <c r="BLP172" s="244"/>
      <c r="BLQ172" s="244"/>
      <c r="BLR172" s="244"/>
      <c r="BLS172" s="244"/>
      <c r="BLT172" s="244"/>
      <c r="BLU172" s="244"/>
      <c r="BLV172" s="244"/>
      <c r="BLW172" s="244"/>
      <c r="BLX172" s="244"/>
      <c r="BLY172" s="244"/>
      <c r="BLZ172" s="244"/>
      <c r="BMA172" s="244"/>
      <c r="BMB172" s="244"/>
      <c r="BMC172" s="244"/>
      <c r="BMD172" s="244"/>
      <c r="BME172" s="244"/>
      <c r="BMF172" s="244"/>
      <c r="BMG172" s="244"/>
      <c r="BMH172" s="244"/>
      <c r="BMI172" s="244"/>
      <c r="BMJ172" s="244"/>
      <c r="BMK172" s="244"/>
      <c r="BML172" s="244"/>
      <c r="BMM172" s="244"/>
      <c r="BMN172" s="244"/>
      <c r="BMO172" s="244"/>
      <c r="BMP172" s="244"/>
      <c r="BMQ172" s="244"/>
      <c r="BMR172" s="244"/>
      <c r="BMS172" s="244"/>
      <c r="BMT172" s="244"/>
      <c r="BMU172" s="244"/>
      <c r="BMV172" s="244"/>
      <c r="BMW172" s="244"/>
      <c r="BMX172" s="244"/>
      <c r="BMY172" s="244"/>
      <c r="BMZ172" s="244"/>
      <c r="BNA172" s="244"/>
      <c r="BNB172" s="244"/>
      <c r="BNC172" s="244"/>
      <c r="BND172" s="244"/>
      <c r="BNE172" s="244"/>
      <c r="BNF172" s="244"/>
      <c r="BNG172" s="244"/>
      <c r="BNH172" s="244"/>
      <c r="BNI172" s="244"/>
      <c r="BNJ172" s="244"/>
      <c r="BNK172" s="244"/>
      <c r="BNL172" s="244"/>
      <c r="BNM172" s="244"/>
      <c r="BNN172" s="244"/>
      <c r="BNO172" s="244"/>
      <c r="BNP172" s="244"/>
      <c r="BNQ172" s="244"/>
      <c r="BNR172" s="244"/>
      <c r="BNS172" s="244"/>
      <c r="BNT172" s="244"/>
      <c r="BNU172" s="244"/>
      <c r="BNV172" s="244"/>
      <c r="BNW172" s="244"/>
      <c r="BNX172" s="244"/>
      <c r="BNY172" s="244"/>
      <c r="BNZ172" s="244"/>
      <c r="BOA172" s="244"/>
      <c r="BOB172" s="244"/>
      <c r="BOC172" s="244"/>
      <c r="BOD172" s="244"/>
      <c r="BOE172" s="244"/>
      <c r="BOF172" s="244"/>
      <c r="BOG172" s="244"/>
      <c r="BOH172" s="244"/>
      <c r="BOI172" s="244"/>
      <c r="BOJ172" s="244"/>
      <c r="BOK172" s="244"/>
      <c r="BOL172" s="244"/>
      <c r="BOM172" s="244"/>
      <c r="BON172" s="244"/>
      <c r="BOO172" s="244"/>
      <c r="BOP172" s="244"/>
      <c r="BOQ172" s="244"/>
      <c r="BOR172" s="244"/>
      <c r="BOS172" s="244"/>
      <c r="BOT172" s="244"/>
      <c r="BOU172" s="244"/>
      <c r="BOV172" s="244"/>
      <c r="BOW172" s="244"/>
      <c r="BOX172" s="244"/>
      <c r="BOY172" s="244"/>
      <c r="BOZ172" s="244"/>
      <c r="BPA172" s="244"/>
      <c r="BPB172" s="244"/>
      <c r="BPC172" s="244"/>
      <c r="BPD172" s="244"/>
      <c r="BPE172" s="244"/>
      <c r="BPF172" s="244"/>
      <c r="BPG172" s="244"/>
      <c r="BPH172" s="244"/>
      <c r="BPI172" s="244"/>
      <c r="BPJ172" s="244"/>
      <c r="BPK172" s="244"/>
      <c r="BPL172" s="244"/>
      <c r="BPM172" s="244"/>
      <c r="BPN172" s="244"/>
      <c r="BPO172" s="244"/>
      <c r="BPP172" s="244"/>
      <c r="BPQ172" s="244"/>
      <c r="BPR172" s="244"/>
      <c r="BPS172" s="244"/>
      <c r="BPT172" s="244"/>
      <c r="BPU172" s="244"/>
      <c r="BPV172" s="244"/>
      <c r="BPW172" s="244"/>
      <c r="BPX172" s="244"/>
      <c r="BPY172" s="244"/>
      <c r="BPZ172" s="244"/>
      <c r="BQA172" s="244"/>
      <c r="BQB172" s="244"/>
      <c r="BQC172" s="244"/>
      <c r="BQD172" s="244"/>
      <c r="BQE172" s="244"/>
      <c r="BQF172" s="244"/>
      <c r="BQG172" s="244"/>
      <c r="BQH172" s="244"/>
      <c r="BQI172" s="244"/>
      <c r="BQJ172" s="244"/>
      <c r="BQK172" s="244"/>
      <c r="BQL172" s="244"/>
      <c r="BQM172" s="244"/>
      <c r="BQN172" s="244"/>
      <c r="BQO172" s="244"/>
      <c r="BQP172" s="244"/>
      <c r="BQQ172" s="244"/>
      <c r="BQR172" s="244"/>
      <c r="BQS172" s="244"/>
      <c r="BQT172" s="244"/>
      <c r="BQU172" s="244"/>
      <c r="BQV172" s="244"/>
      <c r="BQW172" s="244"/>
      <c r="BQX172" s="244"/>
      <c r="BQY172" s="244"/>
      <c r="BQZ172" s="244"/>
      <c r="BRA172" s="244"/>
      <c r="BRB172" s="244"/>
      <c r="BRC172" s="244"/>
      <c r="BRD172" s="244"/>
      <c r="BRE172" s="244"/>
      <c r="BRF172" s="244"/>
      <c r="BRG172" s="244"/>
      <c r="BRH172" s="244"/>
      <c r="BRI172" s="244"/>
      <c r="BRJ172" s="244"/>
      <c r="BRK172" s="244"/>
      <c r="BRL172" s="244"/>
      <c r="BRM172" s="244"/>
      <c r="BRN172" s="244"/>
      <c r="BRO172" s="244"/>
      <c r="BRP172" s="244"/>
      <c r="BRQ172" s="244"/>
      <c r="BRR172" s="244"/>
      <c r="BRS172" s="244"/>
      <c r="BRT172" s="244"/>
      <c r="BRU172" s="244"/>
      <c r="BRV172" s="244"/>
      <c r="BRW172" s="244"/>
      <c r="BRX172" s="244"/>
      <c r="BRY172" s="244"/>
      <c r="BRZ172" s="244"/>
      <c r="BSA172" s="244"/>
      <c r="BSB172" s="244"/>
      <c r="BSC172" s="244"/>
      <c r="BSD172" s="244"/>
      <c r="BSE172" s="244"/>
      <c r="BSF172" s="244"/>
      <c r="BSG172" s="244"/>
      <c r="BSH172" s="244"/>
      <c r="BSI172" s="244"/>
      <c r="BSJ172" s="244"/>
      <c r="BSK172" s="244"/>
      <c r="BSL172" s="244"/>
      <c r="BSM172" s="244"/>
      <c r="BSN172" s="244"/>
      <c r="BSO172" s="244"/>
      <c r="BSP172" s="244"/>
      <c r="BSQ172" s="244"/>
      <c r="BSR172" s="244"/>
      <c r="BSS172" s="244"/>
      <c r="BST172" s="244"/>
      <c r="BSU172" s="244"/>
      <c r="BSV172" s="244"/>
      <c r="BSW172" s="244"/>
      <c r="BSX172" s="244"/>
      <c r="BSY172" s="244"/>
      <c r="BSZ172" s="244"/>
      <c r="BTA172" s="244"/>
      <c r="BTB172" s="244"/>
      <c r="BTC172" s="244"/>
      <c r="BTD172" s="244"/>
      <c r="BTE172" s="244"/>
      <c r="BTF172" s="244"/>
      <c r="BTG172" s="244"/>
      <c r="BTH172" s="244"/>
      <c r="BTI172" s="244"/>
      <c r="BTJ172" s="244"/>
      <c r="BTK172" s="244"/>
      <c r="BTL172" s="244"/>
      <c r="BTM172" s="244"/>
      <c r="BTN172" s="244"/>
      <c r="BTO172" s="244"/>
      <c r="BTP172" s="244"/>
      <c r="BTQ172" s="244"/>
      <c r="BTR172" s="244"/>
      <c r="BTS172" s="244"/>
      <c r="BTT172" s="244"/>
      <c r="BTU172" s="244"/>
      <c r="BTV172" s="244"/>
      <c r="BTW172" s="244"/>
      <c r="BTX172" s="244"/>
      <c r="BTY172" s="244"/>
      <c r="BTZ172" s="244"/>
      <c r="BUA172" s="244"/>
      <c r="BUB172" s="244"/>
      <c r="BUC172" s="244"/>
      <c r="BUD172" s="244"/>
      <c r="BUE172" s="244"/>
      <c r="BUF172" s="244"/>
      <c r="BUG172" s="244"/>
      <c r="BUH172" s="244"/>
      <c r="BUI172" s="244"/>
      <c r="BUJ172" s="244"/>
      <c r="BUK172" s="244"/>
      <c r="BUL172" s="244"/>
      <c r="BUM172" s="244"/>
      <c r="BUN172" s="244"/>
      <c r="BUO172" s="244"/>
      <c r="BUP172" s="244"/>
      <c r="BUQ172" s="244"/>
      <c r="BUR172" s="244"/>
      <c r="BUS172" s="244"/>
      <c r="BUT172" s="244"/>
      <c r="BUU172" s="244"/>
      <c r="BUV172" s="244"/>
      <c r="BUW172" s="244"/>
      <c r="BUX172" s="244"/>
      <c r="BUY172" s="244"/>
      <c r="BUZ172" s="244"/>
      <c r="BVA172" s="244"/>
      <c r="BVB172" s="244"/>
      <c r="BVC172" s="244"/>
      <c r="BVD172" s="244"/>
      <c r="BVE172" s="244"/>
      <c r="BVF172" s="244"/>
      <c r="BVG172" s="244"/>
      <c r="BVH172" s="244"/>
      <c r="BVI172" s="244"/>
      <c r="BVJ172" s="244"/>
      <c r="BVK172" s="244"/>
      <c r="BVL172" s="244"/>
      <c r="BVM172" s="244"/>
      <c r="BVN172" s="244"/>
      <c r="BVO172" s="244"/>
      <c r="BVP172" s="244"/>
      <c r="BVQ172" s="244"/>
      <c r="BVR172" s="244"/>
      <c r="BVS172" s="244"/>
      <c r="BVT172" s="244"/>
      <c r="BVU172" s="244"/>
      <c r="BVV172" s="244"/>
      <c r="BVW172" s="244"/>
      <c r="BVX172" s="244"/>
      <c r="BVY172" s="244"/>
      <c r="BVZ172" s="244"/>
      <c r="BWA172" s="244"/>
      <c r="BWB172" s="244"/>
      <c r="BWC172" s="244"/>
      <c r="BWD172" s="244"/>
      <c r="BWE172" s="244"/>
      <c r="BWF172" s="244"/>
      <c r="BWG172" s="244"/>
      <c r="BWH172" s="244"/>
      <c r="BWI172" s="244"/>
      <c r="BWJ172" s="244"/>
      <c r="BWK172" s="244"/>
      <c r="BWL172" s="244"/>
      <c r="BWM172" s="244"/>
      <c r="BWN172" s="244"/>
      <c r="BWO172" s="244"/>
      <c r="BWP172" s="244"/>
      <c r="BWQ172" s="244"/>
      <c r="BWR172" s="244"/>
      <c r="BWS172" s="244"/>
      <c r="BWT172" s="244"/>
      <c r="BWU172" s="244"/>
      <c r="BWV172" s="244"/>
      <c r="BWW172" s="244"/>
      <c r="BWX172" s="244"/>
      <c r="BWY172" s="244"/>
      <c r="BWZ172" s="244"/>
      <c r="BXA172" s="244"/>
      <c r="BXB172" s="244"/>
      <c r="BXC172" s="244"/>
      <c r="BXD172" s="244"/>
      <c r="BXE172" s="244"/>
      <c r="BXF172" s="244"/>
      <c r="BXG172" s="244"/>
      <c r="BXH172" s="244"/>
      <c r="BXI172" s="244"/>
      <c r="BXJ172" s="244"/>
      <c r="BXK172" s="244"/>
      <c r="BXL172" s="244"/>
      <c r="BXM172" s="244"/>
      <c r="BXN172" s="244"/>
      <c r="BXO172" s="244"/>
      <c r="BXP172" s="244"/>
      <c r="BXQ172" s="244"/>
      <c r="BXR172" s="244"/>
      <c r="BXS172" s="244"/>
      <c r="BXT172" s="244"/>
      <c r="BXU172" s="244"/>
      <c r="BXV172" s="244"/>
      <c r="BXW172" s="244"/>
      <c r="BXX172" s="244"/>
      <c r="BXY172" s="244"/>
      <c r="BXZ172" s="244"/>
      <c r="BYA172" s="244"/>
      <c r="BYB172" s="244"/>
      <c r="BYC172" s="244"/>
      <c r="BYD172" s="244"/>
      <c r="BYE172" s="244"/>
      <c r="BYF172" s="244"/>
      <c r="BYG172" s="244"/>
      <c r="BYH172" s="244"/>
      <c r="BYI172" s="244"/>
      <c r="BYJ172" s="244"/>
      <c r="BYK172" s="244"/>
      <c r="BYL172" s="244"/>
      <c r="BYM172" s="244"/>
      <c r="BYN172" s="244"/>
      <c r="BYO172" s="244"/>
      <c r="BYP172" s="244"/>
      <c r="BYQ172" s="244"/>
      <c r="BYR172" s="244"/>
      <c r="BYS172" s="244"/>
      <c r="BYT172" s="244"/>
      <c r="BYU172" s="244"/>
      <c r="BYV172" s="244"/>
      <c r="BYW172" s="244"/>
      <c r="BYX172" s="244"/>
      <c r="BYY172" s="244"/>
      <c r="BYZ172" s="244"/>
      <c r="BZA172" s="244"/>
      <c r="BZB172" s="244"/>
      <c r="BZC172" s="244"/>
      <c r="BZD172" s="244"/>
      <c r="BZE172" s="244"/>
      <c r="BZF172" s="244"/>
      <c r="BZG172" s="244"/>
      <c r="BZH172" s="244"/>
      <c r="BZI172" s="244"/>
      <c r="BZJ172" s="244"/>
      <c r="BZK172" s="244"/>
      <c r="BZL172" s="244"/>
      <c r="BZM172" s="244"/>
      <c r="BZN172" s="244"/>
      <c r="BZO172" s="244"/>
      <c r="BZP172" s="244"/>
      <c r="BZQ172" s="244"/>
      <c r="BZR172" s="244"/>
      <c r="BZS172" s="244"/>
      <c r="BZT172" s="244"/>
      <c r="BZU172" s="244"/>
      <c r="BZV172" s="244"/>
      <c r="BZW172" s="244"/>
      <c r="BZX172" s="244"/>
      <c r="BZY172" s="244"/>
      <c r="BZZ172" s="244"/>
      <c r="CAA172" s="244"/>
      <c r="CAB172" s="244"/>
      <c r="CAC172" s="244"/>
      <c r="CAD172" s="244"/>
      <c r="CAE172" s="244"/>
      <c r="CAF172" s="244"/>
      <c r="CAG172" s="244"/>
      <c r="CAH172" s="244"/>
      <c r="CAI172" s="244"/>
      <c r="CAJ172" s="244"/>
      <c r="CAK172" s="244"/>
      <c r="CAL172" s="244"/>
      <c r="CAM172" s="244"/>
      <c r="CAN172" s="244"/>
      <c r="CAO172" s="244"/>
      <c r="CAP172" s="244"/>
      <c r="CAQ172" s="244"/>
      <c r="CAR172" s="244"/>
      <c r="CAS172" s="244"/>
      <c r="CAT172" s="244"/>
      <c r="CAU172" s="244"/>
      <c r="CAV172" s="244"/>
      <c r="CAW172" s="244"/>
      <c r="CAX172" s="244"/>
      <c r="CAY172" s="244"/>
      <c r="CAZ172" s="244"/>
      <c r="CBA172" s="244"/>
      <c r="CBB172" s="244"/>
      <c r="CBC172" s="244"/>
      <c r="CBD172" s="244"/>
      <c r="CBE172" s="244"/>
      <c r="CBF172" s="244"/>
      <c r="CBG172" s="244"/>
      <c r="CBH172" s="244"/>
      <c r="CBI172" s="244"/>
      <c r="CBJ172" s="244"/>
      <c r="CBK172" s="244"/>
      <c r="CBL172" s="244"/>
      <c r="CBM172" s="244"/>
      <c r="CBN172" s="244"/>
      <c r="CBO172" s="244"/>
      <c r="CBP172" s="244"/>
      <c r="CBQ172" s="244"/>
      <c r="CBR172" s="244"/>
      <c r="CBS172" s="244"/>
      <c r="CBT172" s="244"/>
      <c r="CBU172" s="244"/>
      <c r="CBV172" s="244"/>
      <c r="CBW172" s="244"/>
      <c r="CBX172" s="244"/>
      <c r="CBY172" s="244"/>
      <c r="CBZ172" s="244"/>
      <c r="CCA172" s="244"/>
      <c r="CCB172" s="244"/>
      <c r="CCC172" s="244"/>
      <c r="CCD172" s="244"/>
      <c r="CCE172" s="244"/>
      <c r="CCF172" s="244"/>
      <c r="CCG172" s="244"/>
      <c r="CCH172" s="244"/>
      <c r="CCI172" s="244"/>
      <c r="CCJ172" s="244"/>
      <c r="CCK172" s="244"/>
      <c r="CCL172" s="244"/>
      <c r="CCM172" s="244"/>
      <c r="CCN172" s="244"/>
      <c r="CCO172" s="244"/>
      <c r="CCP172" s="244"/>
      <c r="CCQ172" s="244"/>
      <c r="CCR172" s="244"/>
      <c r="CCS172" s="244"/>
      <c r="CCT172" s="244"/>
      <c r="CCU172" s="244"/>
      <c r="CCV172" s="244"/>
      <c r="CCW172" s="244"/>
      <c r="CCX172" s="244"/>
      <c r="CCY172" s="244"/>
      <c r="CCZ172" s="244"/>
      <c r="CDA172" s="244"/>
      <c r="CDB172" s="244"/>
      <c r="CDC172" s="244"/>
      <c r="CDD172" s="244"/>
      <c r="CDE172" s="244"/>
      <c r="CDF172" s="244"/>
      <c r="CDG172" s="244"/>
      <c r="CDH172" s="244"/>
      <c r="CDI172" s="244"/>
      <c r="CDJ172" s="244"/>
      <c r="CDK172" s="244"/>
      <c r="CDL172" s="244"/>
      <c r="CDM172" s="244"/>
      <c r="CDN172" s="244"/>
      <c r="CDO172" s="244"/>
      <c r="CDP172" s="244"/>
      <c r="CDQ172" s="244"/>
      <c r="CDR172" s="244"/>
      <c r="CDS172" s="244"/>
      <c r="CDT172" s="244"/>
      <c r="CDU172" s="244"/>
      <c r="CDV172" s="244"/>
      <c r="CDW172" s="244"/>
      <c r="CDX172" s="244"/>
      <c r="CDY172" s="244"/>
      <c r="CDZ172" s="244"/>
      <c r="CEA172" s="244"/>
      <c r="CEB172" s="244"/>
      <c r="CEC172" s="244"/>
      <c r="CED172" s="244"/>
      <c r="CEE172" s="244"/>
      <c r="CEF172" s="244"/>
      <c r="CEG172" s="244"/>
      <c r="CEH172" s="244"/>
      <c r="CEI172" s="244"/>
      <c r="CEJ172" s="244"/>
      <c r="CEK172" s="244"/>
      <c r="CEL172" s="244"/>
      <c r="CEM172" s="244"/>
      <c r="CEN172" s="244"/>
      <c r="CEO172" s="244"/>
      <c r="CEP172" s="244"/>
      <c r="CEQ172" s="244"/>
      <c r="CER172" s="244"/>
      <c r="CES172" s="244"/>
      <c r="CET172" s="244"/>
      <c r="CEU172" s="244"/>
      <c r="CEV172" s="244"/>
      <c r="CEW172" s="244"/>
      <c r="CEX172" s="244"/>
      <c r="CEY172" s="244"/>
      <c r="CEZ172" s="244"/>
      <c r="CFA172" s="244"/>
      <c r="CFB172" s="244"/>
      <c r="CFC172" s="244"/>
      <c r="CFD172" s="244"/>
      <c r="CFE172" s="244"/>
      <c r="CFF172" s="244"/>
      <c r="CFG172" s="244"/>
      <c r="CFH172" s="244"/>
      <c r="CFI172" s="244"/>
      <c r="CFJ172" s="244"/>
      <c r="CFK172" s="244"/>
      <c r="CFL172" s="244"/>
      <c r="CFM172" s="244"/>
      <c r="CFN172" s="244"/>
      <c r="CFO172" s="244"/>
      <c r="CFP172" s="244"/>
      <c r="CFQ172" s="244"/>
      <c r="CFR172" s="244"/>
      <c r="CFS172" s="244"/>
      <c r="CFT172" s="244"/>
      <c r="CFU172" s="244"/>
      <c r="CFV172" s="244"/>
      <c r="CFW172" s="244"/>
      <c r="CFX172" s="244"/>
      <c r="CFY172" s="244"/>
      <c r="CFZ172" s="244"/>
      <c r="CGA172" s="244"/>
      <c r="CGB172" s="244"/>
      <c r="CGC172" s="244"/>
      <c r="CGD172" s="244"/>
      <c r="CGE172" s="244"/>
      <c r="CGF172" s="244"/>
      <c r="CGG172" s="244"/>
      <c r="CGH172" s="244"/>
      <c r="CGI172" s="244"/>
      <c r="CGJ172" s="244"/>
      <c r="CGK172" s="244"/>
      <c r="CGL172" s="244"/>
      <c r="CGM172" s="244"/>
      <c r="CGN172" s="244"/>
      <c r="CGO172" s="244"/>
      <c r="CGP172" s="244"/>
      <c r="CGQ172" s="244"/>
      <c r="CGR172" s="244"/>
      <c r="CGS172" s="244"/>
      <c r="CGT172" s="244"/>
      <c r="CGU172" s="244"/>
      <c r="CGV172" s="244"/>
      <c r="CGW172" s="244"/>
      <c r="CGX172" s="244"/>
      <c r="CGY172" s="244"/>
      <c r="CGZ172" s="244"/>
      <c r="CHA172" s="244"/>
      <c r="CHB172" s="244"/>
      <c r="CHC172" s="244"/>
      <c r="CHD172" s="244"/>
      <c r="CHE172" s="244"/>
      <c r="CHF172" s="244"/>
      <c r="CHG172" s="244"/>
      <c r="CHH172" s="244"/>
      <c r="CHI172" s="244"/>
      <c r="CHJ172" s="244"/>
      <c r="CHK172" s="244"/>
      <c r="CHL172" s="244"/>
      <c r="CHM172" s="244"/>
      <c r="CHN172" s="244"/>
      <c r="CHO172" s="244"/>
      <c r="CHP172" s="244"/>
      <c r="CHQ172" s="244"/>
      <c r="CHR172" s="244"/>
      <c r="CHS172" s="244"/>
      <c r="CHT172" s="244"/>
      <c r="CHU172" s="244"/>
      <c r="CHV172" s="244"/>
      <c r="CHW172" s="244"/>
      <c r="CHX172" s="244"/>
      <c r="CHY172" s="244"/>
      <c r="CHZ172" s="244"/>
      <c r="CIA172" s="244"/>
      <c r="CIB172" s="244"/>
      <c r="CIC172" s="244"/>
      <c r="CID172" s="244"/>
      <c r="CIE172" s="244"/>
      <c r="CIF172" s="244"/>
      <c r="CIG172" s="244"/>
      <c r="CIH172" s="244"/>
      <c r="CII172" s="244"/>
      <c r="CIJ172" s="244"/>
      <c r="CIK172" s="244"/>
      <c r="CIL172" s="244"/>
      <c r="CIM172" s="244"/>
      <c r="CIN172" s="244"/>
      <c r="CIO172" s="244"/>
      <c r="CIP172" s="244"/>
      <c r="CIQ172" s="244"/>
      <c r="CIR172" s="244"/>
      <c r="CIS172" s="244"/>
      <c r="CIT172" s="244"/>
      <c r="CIU172" s="244"/>
      <c r="CIV172" s="244"/>
      <c r="CIW172" s="244"/>
      <c r="CIX172" s="244"/>
      <c r="CIY172" s="244"/>
      <c r="CIZ172" s="244"/>
      <c r="CJA172" s="244"/>
      <c r="CJB172" s="244"/>
      <c r="CJC172" s="244"/>
      <c r="CJD172" s="244"/>
      <c r="CJE172" s="244"/>
      <c r="CJF172" s="244"/>
      <c r="CJG172" s="244"/>
      <c r="CJH172" s="244"/>
      <c r="CJI172" s="244"/>
      <c r="CJJ172" s="244"/>
      <c r="CJK172" s="244"/>
      <c r="CJL172" s="244"/>
      <c r="CJM172" s="244"/>
      <c r="CJN172" s="244"/>
      <c r="CJO172" s="244"/>
      <c r="CJP172" s="244"/>
      <c r="CJQ172" s="244"/>
      <c r="CJR172" s="244"/>
      <c r="CJS172" s="244"/>
      <c r="CJT172" s="244"/>
      <c r="CJU172" s="244"/>
      <c r="CJV172" s="244"/>
      <c r="CJW172" s="244"/>
      <c r="CJX172" s="244"/>
      <c r="CJY172" s="244"/>
      <c r="CJZ172" s="244"/>
      <c r="CKA172" s="244"/>
      <c r="CKB172" s="244"/>
      <c r="CKC172" s="244"/>
      <c r="CKD172" s="244"/>
      <c r="CKE172" s="244"/>
      <c r="CKF172" s="244"/>
      <c r="CKG172" s="244"/>
      <c r="CKH172" s="244"/>
      <c r="CKI172" s="244"/>
      <c r="CKJ172" s="244"/>
      <c r="CKK172" s="244"/>
      <c r="CKL172" s="244"/>
      <c r="CKM172" s="244"/>
      <c r="CKN172" s="244"/>
      <c r="CKO172" s="244"/>
      <c r="CKP172" s="244"/>
      <c r="CKQ172" s="244"/>
      <c r="CKR172" s="244"/>
      <c r="CKS172" s="244"/>
      <c r="CKT172" s="244"/>
      <c r="CKU172" s="244"/>
      <c r="CKV172" s="244"/>
      <c r="CKW172" s="244"/>
      <c r="CKX172" s="244"/>
      <c r="CKY172" s="244"/>
      <c r="CKZ172" s="244"/>
      <c r="CLA172" s="244"/>
      <c r="CLB172" s="244"/>
      <c r="CLC172" s="244"/>
      <c r="CLD172" s="244"/>
      <c r="CLE172" s="244"/>
      <c r="CLF172" s="244"/>
      <c r="CLG172" s="244"/>
      <c r="CLH172" s="244"/>
      <c r="CLI172" s="244"/>
      <c r="CLJ172" s="244"/>
      <c r="CLK172" s="244"/>
      <c r="CLL172" s="244"/>
      <c r="CLM172" s="244"/>
      <c r="CLN172" s="244"/>
      <c r="CLO172" s="244"/>
      <c r="CLP172" s="244"/>
      <c r="CLQ172" s="244"/>
      <c r="CLR172" s="244"/>
      <c r="CLS172" s="244"/>
      <c r="CLT172" s="244"/>
      <c r="CLU172" s="244"/>
      <c r="CLV172" s="244"/>
      <c r="CLW172" s="244"/>
      <c r="CLX172" s="244"/>
      <c r="CLY172" s="244"/>
      <c r="CLZ172" s="244"/>
      <c r="CMA172" s="244"/>
      <c r="CMB172" s="244"/>
      <c r="CMC172" s="244"/>
      <c r="CMD172" s="244"/>
      <c r="CME172" s="244"/>
      <c r="CMF172" s="244"/>
      <c r="CMG172" s="244"/>
      <c r="CMH172" s="244"/>
      <c r="CMI172" s="244"/>
      <c r="CMJ172" s="244"/>
      <c r="CMK172" s="244"/>
      <c r="CML172" s="244"/>
      <c r="CMM172" s="244"/>
      <c r="CMN172" s="244"/>
      <c r="CMO172" s="244"/>
      <c r="CMP172" s="244"/>
      <c r="CMQ172" s="244"/>
      <c r="CMR172" s="244"/>
      <c r="CMS172" s="244"/>
      <c r="CMT172" s="244"/>
      <c r="CMU172" s="244"/>
      <c r="CMV172" s="244"/>
      <c r="CMW172" s="244"/>
      <c r="CMX172" s="244"/>
      <c r="CMY172" s="244"/>
      <c r="CMZ172" s="244"/>
      <c r="CNA172" s="244"/>
      <c r="CNB172" s="244"/>
      <c r="CNC172" s="244"/>
      <c r="CND172" s="244"/>
      <c r="CNE172" s="244"/>
      <c r="CNF172" s="244"/>
      <c r="CNG172" s="244"/>
      <c r="CNH172" s="244"/>
      <c r="CNI172" s="244"/>
      <c r="CNJ172" s="244"/>
      <c r="CNK172" s="244"/>
      <c r="CNL172" s="244"/>
      <c r="CNM172" s="244"/>
      <c r="CNN172" s="244"/>
      <c r="CNO172" s="244"/>
      <c r="CNP172" s="244"/>
      <c r="CNQ172" s="244"/>
      <c r="CNR172" s="244"/>
      <c r="CNS172" s="244"/>
      <c r="CNT172" s="244"/>
      <c r="CNU172" s="244"/>
      <c r="CNV172" s="244"/>
      <c r="CNW172" s="244"/>
      <c r="CNX172" s="244"/>
      <c r="CNY172" s="244"/>
      <c r="CNZ172" s="244"/>
      <c r="COA172" s="244"/>
      <c r="COB172" s="244"/>
      <c r="COC172" s="244"/>
      <c r="COD172" s="244"/>
      <c r="COE172" s="244"/>
      <c r="COF172" s="244"/>
      <c r="COG172" s="244"/>
      <c r="COH172" s="244"/>
      <c r="COI172" s="244"/>
      <c r="COJ172" s="244"/>
      <c r="COK172" s="244"/>
      <c r="COL172" s="244"/>
      <c r="COM172" s="244"/>
      <c r="CON172" s="244"/>
      <c r="COO172" s="244"/>
      <c r="COP172" s="244"/>
      <c r="COQ172" s="244"/>
      <c r="COR172" s="244"/>
      <c r="COS172" s="244"/>
      <c r="COT172" s="244"/>
      <c r="COU172" s="244"/>
      <c r="COV172" s="244"/>
      <c r="COW172" s="244"/>
      <c r="COX172" s="244"/>
      <c r="COY172" s="244"/>
      <c r="COZ172" s="244"/>
      <c r="CPA172" s="244"/>
      <c r="CPB172" s="244"/>
      <c r="CPC172" s="244"/>
      <c r="CPD172" s="244"/>
      <c r="CPE172" s="244"/>
      <c r="CPF172" s="244"/>
      <c r="CPG172" s="244"/>
      <c r="CPH172" s="244"/>
      <c r="CPI172" s="244"/>
      <c r="CPJ172" s="244"/>
      <c r="CPK172" s="244"/>
      <c r="CPL172" s="244"/>
      <c r="CPM172" s="244"/>
      <c r="CPN172" s="244"/>
      <c r="CPO172" s="244"/>
      <c r="CPP172" s="244"/>
      <c r="CPQ172" s="244"/>
      <c r="CPR172" s="244"/>
      <c r="CPS172" s="244"/>
      <c r="CPT172" s="244"/>
      <c r="CPU172" s="244"/>
      <c r="CPV172" s="244"/>
      <c r="CPW172" s="244"/>
      <c r="CPX172" s="244"/>
      <c r="CPY172" s="244"/>
      <c r="CPZ172" s="244"/>
      <c r="CQA172" s="244"/>
      <c r="CQB172" s="244"/>
      <c r="CQC172" s="244"/>
      <c r="CQD172" s="244"/>
      <c r="CQE172" s="244"/>
      <c r="CQF172" s="244"/>
      <c r="CQG172" s="244"/>
      <c r="CQH172" s="244"/>
      <c r="CQI172" s="244"/>
      <c r="CQJ172" s="244"/>
      <c r="CQK172" s="244"/>
      <c r="CQL172" s="244"/>
      <c r="CQM172" s="244"/>
      <c r="CQN172" s="244"/>
      <c r="CQO172" s="244"/>
      <c r="CQP172" s="244"/>
      <c r="CQQ172" s="244"/>
      <c r="CQR172" s="244"/>
      <c r="CQS172" s="244"/>
      <c r="CQT172" s="244"/>
      <c r="CQU172" s="244"/>
      <c r="CQV172" s="244"/>
      <c r="CQW172" s="244"/>
      <c r="CQX172" s="244"/>
      <c r="CQY172" s="244"/>
      <c r="CQZ172" s="244"/>
      <c r="CRA172" s="244"/>
      <c r="CRB172" s="244"/>
      <c r="CRC172" s="244"/>
      <c r="CRD172" s="244"/>
      <c r="CRE172" s="244"/>
      <c r="CRF172" s="244"/>
      <c r="CRG172" s="244"/>
      <c r="CRH172" s="244"/>
      <c r="CRI172" s="244"/>
      <c r="CRJ172" s="244"/>
      <c r="CRK172" s="244"/>
      <c r="CRL172" s="244"/>
      <c r="CRM172" s="244"/>
      <c r="CRN172" s="244"/>
      <c r="CRO172" s="244"/>
      <c r="CRP172" s="244"/>
      <c r="CRQ172" s="244"/>
      <c r="CRR172" s="244"/>
      <c r="CRS172" s="244"/>
      <c r="CRT172" s="244"/>
      <c r="CRU172" s="244"/>
      <c r="CRV172" s="244"/>
      <c r="CRW172" s="244"/>
      <c r="CRX172" s="244"/>
      <c r="CRY172" s="244"/>
      <c r="CRZ172" s="244"/>
      <c r="CSA172" s="244"/>
      <c r="CSB172" s="244"/>
      <c r="CSC172" s="244"/>
      <c r="CSD172" s="244"/>
      <c r="CSE172" s="244"/>
      <c r="CSF172" s="244"/>
      <c r="CSG172" s="244"/>
      <c r="CSH172" s="244"/>
      <c r="CSI172" s="244"/>
      <c r="CSJ172" s="244"/>
      <c r="CSK172" s="244"/>
      <c r="CSL172" s="244"/>
      <c r="CSM172" s="244"/>
      <c r="CSN172" s="244"/>
      <c r="CSO172" s="244"/>
      <c r="CSP172" s="244"/>
      <c r="CSQ172" s="244"/>
      <c r="CSR172" s="244"/>
      <c r="CSS172" s="244"/>
      <c r="CST172" s="244"/>
      <c r="CSU172" s="244"/>
      <c r="CSV172" s="244"/>
      <c r="CSW172" s="244"/>
      <c r="CSX172" s="244"/>
      <c r="CSY172" s="244"/>
      <c r="CSZ172" s="244"/>
      <c r="CTA172" s="244"/>
      <c r="CTB172" s="244"/>
      <c r="CTC172" s="244"/>
      <c r="CTD172" s="244"/>
      <c r="CTE172" s="244"/>
      <c r="CTF172" s="244"/>
      <c r="CTG172" s="244"/>
      <c r="CTH172" s="244"/>
      <c r="CTI172" s="244"/>
      <c r="CTJ172" s="244"/>
      <c r="CTK172" s="244"/>
      <c r="CTL172" s="244"/>
      <c r="CTM172" s="244"/>
      <c r="CTN172" s="244"/>
      <c r="CTO172" s="244"/>
      <c r="CTP172" s="244"/>
      <c r="CTQ172" s="244"/>
      <c r="CTR172" s="244"/>
      <c r="CTS172" s="244"/>
      <c r="CTT172" s="244"/>
      <c r="CTU172" s="244"/>
      <c r="CTV172" s="244"/>
      <c r="CTW172" s="244"/>
      <c r="CTX172" s="244"/>
      <c r="CTY172" s="244"/>
      <c r="CTZ172" s="244"/>
      <c r="CUA172" s="244"/>
      <c r="CUB172" s="244"/>
      <c r="CUC172" s="244"/>
      <c r="CUD172" s="244"/>
      <c r="CUE172" s="244"/>
      <c r="CUF172" s="244"/>
      <c r="CUG172" s="244"/>
      <c r="CUH172" s="244"/>
      <c r="CUI172" s="244"/>
      <c r="CUJ172" s="244"/>
      <c r="CUK172" s="244"/>
      <c r="CUL172" s="244"/>
      <c r="CUM172" s="244"/>
      <c r="CUN172" s="244"/>
      <c r="CUO172" s="244"/>
      <c r="CUP172" s="244"/>
      <c r="CUQ172" s="244"/>
      <c r="CUR172" s="244"/>
      <c r="CUS172" s="244"/>
      <c r="CUT172" s="244"/>
      <c r="CUU172" s="244"/>
      <c r="CUV172" s="244"/>
      <c r="CUW172" s="244"/>
      <c r="CUX172" s="244"/>
      <c r="CUY172" s="244"/>
      <c r="CUZ172" s="244"/>
      <c r="CVA172" s="244"/>
      <c r="CVB172" s="244"/>
      <c r="CVC172" s="244"/>
      <c r="CVD172" s="244"/>
      <c r="CVE172" s="244"/>
      <c r="CVF172" s="244"/>
      <c r="CVG172" s="244"/>
      <c r="CVH172" s="244"/>
      <c r="CVI172" s="244"/>
      <c r="CVJ172" s="244"/>
      <c r="CVK172" s="244"/>
      <c r="CVL172" s="244"/>
      <c r="CVM172" s="244"/>
      <c r="CVN172" s="244"/>
      <c r="CVO172" s="244"/>
      <c r="CVP172" s="244"/>
      <c r="CVQ172" s="244"/>
      <c r="CVR172" s="244"/>
      <c r="CVS172" s="244"/>
      <c r="CVT172" s="244"/>
      <c r="CVU172" s="244"/>
      <c r="CVV172" s="244"/>
      <c r="CVW172" s="244"/>
      <c r="CVX172" s="244"/>
      <c r="CVY172" s="244"/>
      <c r="CVZ172" s="244"/>
      <c r="CWA172" s="244"/>
      <c r="CWB172" s="244"/>
      <c r="CWC172" s="244"/>
      <c r="CWD172" s="244"/>
      <c r="CWE172" s="244"/>
      <c r="CWF172" s="244"/>
      <c r="CWG172" s="244"/>
      <c r="CWH172" s="244"/>
      <c r="CWI172" s="244"/>
      <c r="CWJ172" s="244"/>
      <c r="CWK172" s="244"/>
      <c r="CWL172" s="244"/>
      <c r="CWM172" s="244"/>
      <c r="CWN172" s="244"/>
      <c r="CWO172" s="244"/>
      <c r="CWP172" s="244"/>
      <c r="CWQ172" s="244"/>
      <c r="CWR172" s="244"/>
      <c r="CWS172" s="244"/>
      <c r="CWT172" s="244"/>
      <c r="CWU172" s="244"/>
      <c r="CWV172" s="244"/>
      <c r="CWW172" s="244"/>
      <c r="CWX172" s="244"/>
      <c r="CWY172" s="244"/>
      <c r="CWZ172" s="244"/>
      <c r="CXA172" s="244"/>
      <c r="CXB172" s="244"/>
      <c r="CXC172" s="244"/>
      <c r="CXD172" s="244"/>
      <c r="CXE172" s="244"/>
      <c r="CXF172" s="244"/>
      <c r="CXG172" s="244"/>
      <c r="CXH172" s="244"/>
      <c r="CXI172" s="244"/>
      <c r="CXJ172" s="244"/>
      <c r="CXK172" s="244"/>
      <c r="CXL172" s="244"/>
      <c r="CXM172" s="244"/>
      <c r="CXN172" s="244"/>
      <c r="CXO172" s="244"/>
      <c r="CXP172" s="244"/>
      <c r="CXQ172" s="244"/>
      <c r="CXR172" s="244"/>
      <c r="CXS172" s="244"/>
      <c r="CXT172" s="244"/>
      <c r="CXU172" s="244"/>
      <c r="CXV172" s="244"/>
      <c r="CXW172" s="244"/>
      <c r="CXX172" s="244"/>
      <c r="CXY172" s="244"/>
      <c r="CXZ172" s="244"/>
      <c r="CYA172" s="244"/>
      <c r="CYB172" s="244"/>
      <c r="CYC172" s="244"/>
      <c r="CYD172" s="244"/>
      <c r="CYE172" s="244"/>
      <c r="CYF172" s="244"/>
      <c r="CYG172" s="244"/>
      <c r="CYH172" s="244"/>
      <c r="CYI172" s="244"/>
      <c r="CYJ172" s="244"/>
      <c r="CYK172" s="244"/>
      <c r="CYL172" s="244"/>
      <c r="CYM172" s="244"/>
      <c r="CYN172" s="244"/>
      <c r="CYO172" s="244"/>
      <c r="CYP172" s="244"/>
      <c r="CYQ172" s="244"/>
      <c r="CYR172" s="244"/>
      <c r="CYS172" s="244"/>
      <c r="CYT172" s="244"/>
      <c r="CYU172" s="244"/>
      <c r="CYV172" s="244"/>
      <c r="CYW172" s="244"/>
      <c r="CYX172" s="244"/>
      <c r="CYY172" s="244"/>
      <c r="CYZ172" s="244"/>
      <c r="CZA172" s="244"/>
      <c r="CZB172" s="244"/>
      <c r="CZC172" s="244"/>
      <c r="CZD172" s="244"/>
      <c r="CZE172" s="244"/>
      <c r="CZF172" s="244"/>
      <c r="CZG172" s="244"/>
      <c r="CZH172" s="244"/>
      <c r="CZI172" s="244"/>
      <c r="CZJ172" s="244"/>
      <c r="CZK172" s="244"/>
      <c r="CZL172" s="244"/>
      <c r="CZM172" s="244"/>
      <c r="CZN172" s="244"/>
      <c r="CZO172" s="244"/>
      <c r="CZP172" s="244"/>
      <c r="CZQ172" s="244"/>
      <c r="CZR172" s="244"/>
      <c r="CZS172" s="244"/>
      <c r="CZT172" s="244"/>
      <c r="CZU172" s="244"/>
      <c r="CZV172" s="244"/>
      <c r="CZW172" s="244"/>
      <c r="CZX172" s="244"/>
      <c r="CZY172" s="244"/>
      <c r="CZZ172" s="244"/>
      <c r="DAA172" s="244"/>
      <c r="DAB172" s="244"/>
      <c r="DAC172" s="244"/>
      <c r="DAD172" s="244"/>
      <c r="DAE172" s="244"/>
      <c r="DAF172" s="244"/>
      <c r="DAG172" s="244"/>
      <c r="DAH172" s="244"/>
      <c r="DAI172" s="244"/>
      <c r="DAJ172" s="244"/>
      <c r="DAK172" s="244"/>
      <c r="DAL172" s="244"/>
      <c r="DAM172" s="244"/>
      <c r="DAN172" s="244"/>
      <c r="DAO172" s="244"/>
      <c r="DAP172" s="244"/>
      <c r="DAQ172" s="244"/>
      <c r="DAR172" s="244"/>
      <c r="DAS172" s="244"/>
      <c r="DAT172" s="244"/>
      <c r="DAU172" s="244"/>
      <c r="DAV172" s="244"/>
      <c r="DAW172" s="244"/>
      <c r="DAX172" s="244"/>
      <c r="DAY172" s="244"/>
      <c r="DAZ172" s="244"/>
      <c r="DBA172" s="244"/>
      <c r="DBB172" s="244"/>
      <c r="DBC172" s="244"/>
      <c r="DBD172" s="244"/>
      <c r="DBE172" s="244"/>
      <c r="DBF172" s="244"/>
      <c r="DBG172" s="244"/>
      <c r="DBH172" s="244"/>
      <c r="DBI172" s="244"/>
      <c r="DBJ172" s="244"/>
      <c r="DBK172" s="244"/>
      <c r="DBL172" s="244"/>
      <c r="DBM172" s="244"/>
      <c r="DBN172" s="244"/>
      <c r="DBO172" s="244"/>
      <c r="DBP172" s="244"/>
      <c r="DBQ172" s="244"/>
      <c r="DBR172" s="244"/>
      <c r="DBS172" s="244"/>
      <c r="DBT172" s="244"/>
      <c r="DBU172" s="244"/>
      <c r="DBV172" s="244"/>
      <c r="DBW172" s="244"/>
      <c r="DBX172" s="244"/>
      <c r="DBY172" s="244"/>
      <c r="DBZ172" s="244"/>
      <c r="DCA172" s="244"/>
      <c r="DCB172" s="244"/>
      <c r="DCC172" s="244"/>
      <c r="DCD172" s="244"/>
      <c r="DCE172" s="244"/>
      <c r="DCF172" s="244"/>
      <c r="DCG172" s="244"/>
      <c r="DCH172" s="244"/>
      <c r="DCI172" s="244"/>
      <c r="DCJ172" s="244"/>
      <c r="DCK172" s="244"/>
      <c r="DCL172" s="244"/>
      <c r="DCM172" s="244"/>
      <c r="DCN172" s="244"/>
      <c r="DCO172" s="244"/>
      <c r="DCP172" s="244"/>
      <c r="DCQ172" s="244"/>
      <c r="DCR172" s="244"/>
      <c r="DCS172" s="244"/>
      <c r="DCT172" s="244"/>
      <c r="DCU172" s="244"/>
      <c r="DCV172" s="244"/>
      <c r="DCW172" s="244"/>
      <c r="DCX172" s="244"/>
      <c r="DCY172" s="244"/>
      <c r="DCZ172" s="244"/>
      <c r="DDA172" s="244"/>
      <c r="DDB172" s="244"/>
      <c r="DDC172" s="244"/>
      <c r="DDD172" s="244"/>
      <c r="DDE172" s="244"/>
      <c r="DDF172" s="244"/>
      <c r="DDG172" s="244"/>
      <c r="DDH172" s="244"/>
      <c r="DDI172" s="244"/>
      <c r="DDJ172" s="244"/>
      <c r="DDK172" s="244"/>
      <c r="DDL172" s="244"/>
      <c r="DDM172" s="244"/>
      <c r="DDN172" s="244"/>
      <c r="DDO172" s="244"/>
      <c r="DDP172" s="244"/>
      <c r="DDQ172" s="244"/>
      <c r="DDR172" s="244"/>
      <c r="DDS172" s="244"/>
      <c r="DDT172" s="244"/>
      <c r="DDU172" s="244"/>
      <c r="DDV172" s="244"/>
      <c r="DDW172" s="244"/>
      <c r="DDX172" s="244"/>
      <c r="DDY172" s="244"/>
      <c r="DDZ172" s="244"/>
      <c r="DEA172" s="244"/>
      <c r="DEB172" s="244"/>
      <c r="DEC172" s="244"/>
      <c r="DED172" s="244"/>
      <c r="DEE172" s="244"/>
      <c r="DEF172" s="244"/>
      <c r="DEG172" s="244"/>
      <c r="DEH172" s="244"/>
      <c r="DEI172" s="244"/>
      <c r="DEJ172" s="244"/>
      <c r="DEK172" s="244"/>
      <c r="DEL172" s="244"/>
      <c r="DEM172" s="244"/>
      <c r="DEN172" s="244"/>
      <c r="DEO172" s="244"/>
      <c r="DEP172" s="244"/>
      <c r="DEQ172" s="244"/>
      <c r="DER172" s="244"/>
      <c r="DES172" s="244"/>
      <c r="DET172" s="244"/>
      <c r="DEU172" s="244"/>
      <c r="DEV172" s="244"/>
      <c r="DEW172" s="244"/>
      <c r="DEX172" s="244"/>
      <c r="DEY172" s="244"/>
      <c r="DEZ172" s="244"/>
      <c r="DFA172" s="244"/>
      <c r="DFB172" s="244"/>
      <c r="DFC172" s="244"/>
      <c r="DFD172" s="244"/>
      <c r="DFE172" s="244"/>
      <c r="DFF172" s="244"/>
      <c r="DFG172" s="244"/>
      <c r="DFH172" s="244"/>
      <c r="DFI172" s="244"/>
      <c r="DFJ172" s="244"/>
      <c r="DFK172" s="244"/>
      <c r="DFL172" s="244"/>
      <c r="DFM172" s="244"/>
      <c r="DFN172" s="244"/>
      <c r="DFO172" s="244"/>
      <c r="DFP172" s="244"/>
      <c r="DFQ172" s="244"/>
      <c r="DFR172" s="244"/>
      <c r="DFS172" s="244"/>
      <c r="DFT172" s="244"/>
      <c r="DFU172" s="244"/>
      <c r="DFV172" s="244"/>
      <c r="DFW172" s="244"/>
      <c r="DFX172" s="244"/>
      <c r="DFY172" s="244"/>
      <c r="DFZ172" s="244"/>
      <c r="DGA172" s="244"/>
      <c r="DGB172" s="244"/>
      <c r="DGC172" s="244"/>
      <c r="DGD172" s="244"/>
      <c r="DGE172" s="244"/>
      <c r="DGF172" s="244"/>
      <c r="DGG172" s="244"/>
      <c r="DGH172" s="244"/>
      <c r="DGI172" s="244"/>
      <c r="DGJ172" s="244"/>
      <c r="DGK172" s="244"/>
      <c r="DGL172" s="244"/>
      <c r="DGM172" s="244"/>
      <c r="DGN172" s="244"/>
      <c r="DGO172" s="244"/>
      <c r="DGP172" s="244"/>
      <c r="DGQ172" s="244"/>
      <c r="DGR172" s="244"/>
      <c r="DGS172" s="244"/>
      <c r="DGT172" s="244"/>
      <c r="DGU172" s="244"/>
      <c r="DGV172" s="244"/>
      <c r="DGW172" s="244"/>
      <c r="DGX172" s="244"/>
      <c r="DGY172" s="244"/>
      <c r="DGZ172" s="244"/>
      <c r="DHA172" s="244"/>
      <c r="DHB172" s="244"/>
      <c r="DHC172" s="244"/>
      <c r="DHD172" s="244"/>
      <c r="DHE172" s="244"/>
      <c r="DHF172" s="244"/>
      <c r="DHG172" s="244"/>
      <c r="DHH172" s="244"/>
      <c r="DHI172" s="244"/>
      <c r="DHJ172" s="244"/>
      <c r="DHK172" s="244"/>
      <c r="DHL172" s="244"/>
      <c r="DHM172" s="244"/>
      <c r="DHN172" s="244"/>
      <c r="DHO172" s="244"/>
      <c r="DHP172" s="244"/>
      <c r="DHQ172" s="244"/>
      <c r="DHR172" s="244"/>
      <c r="DHS172" s="244"/>
      <c r="DHT172" s="244"/>
      <c r="DHU172" s="244"/>
      <c r="DHV172" s="244"/>
      <c r="DHW172" s="244"/>
      <c r="DHX172" s="244"/>
      <c r="DHY172" s="244"/>
      <c r="DHZ172" s="244"/>
      <c r="DIA172" s="244"/>
      <c r="DIB172" s="244"/>
      <c r="DIC172" s="244"/>
      <c r="DID172" s="244"/>
      <c r="DIE172" s="244"/>
      <c r="DIF172" s="244"/>
      <c r="DIG172" s="244"/>
      <c r="DIH172" s="244"/>
      <c r="DII172" s="244"/>
      <c r="DIJ172" s="244"/>
      <c r="DIK172" s="244"/>
      <c r="DIL172" s="244"/>
      <c r="DIM172" s="244"/>
      <c r="DIN172" s="244"/>
      <c r="DIO172" s="244"/>
      <c r="DIP172" s="244"/>
      <c r="DIQ172" s="244"/>
      <c r="DIR172" s="244"/>
      <c r="DIS172" s="244"/>
      <c r="DIT172" s="244"/>
      <c r="DIU172" s="244"/>
      <c r="DIV172" s="244"/>
      <c r="DIW172" s="244"/>
      <c r="DIX172" s="244"/>
      <c r="DIY172" s="244"/>
      <c r="DIZ172" s="244"/>
      <c r="DJA172" s="244"/>
      <c r="DJB172" s="244"/>
      <c r="DJC172" s="244"/>
      <c r="DJD172" s="244"/>
      <c r="DJE172" s="244"/>
      <c r="DJF172" s="244"/>
      <c r="DJG172" s="244"/>
      <c r="DJH172" s="244"/>
      <c r="DJI172" s="244"/>
      <c r="DJJ172" s="244"/>
      <c r="DJK172" s="244"/>
      <c r="DJL172" s="244"/>
      <c r="DJM172" s="244"/>
      <c r="DJN172" s="244"/>
      <c r="DJO172" s="244"/>
      <c r="DJP172" s="244"/>
      <c r="DJQ172" s="244"/>
      <c r="DJR172" s="244"/>
      <c r="DJS172" s="244"/>
      <c r="DJT172" s="244"/>
      <c r="DJU172" s="244"/>
      <c r="DJV172" s="244"/>
      <c r="DJW172" s="244"/>
      <c r="DJX172" s="244"/>
      <c r="DJY172" s="244"/>
      <c r="DJZ172" s="244"/>
      <c r="DKA172" s="244"/>
      <c r="DKB172" s="244"/>
      <c r="DKC172" s="244"/>
      <c r="DKD172" s="244"/>
      <c r="DKE172" s="244"/>
      <c r="DKF172" s="244"/>
      <c r="DKG172" s="244"/>
      <c r="DKH172" s="244"/>
      <c r="DKI172" s="244"/>
      <c r="DKJ172" s="244"/>
      <c r="DKK172" s="244"/>
      <c r="DKL172" s="244"/>
      <c r="DKM172" s="244"/>
      <c r="DKN172" s="244"/>
      <c r="DKO172" s="244"/>
      <c r="DKP172" s="244"/>
      <c r="DKQ172" s="244"/>
      <c r="DKR172" s="244"/>
      <c r="DKS172" s="244"/>
      <c r="DKT172" s="244"/>
      <c r="DKU172" s="244"/>
      <c r="DKV172" s="244"/>
      <c r="DKW172" s="244"/>
      <c r="DKX172" s="244"/>
      <c r="DKY172" s="244"/>
      <c r="DKZ172" s="244"/>
      <c r="DLA172" s="244"/>
      <c r="DLB172" s="244"/>
      <c r="DLC172" s="244"/>
      <c r="DLD172" s="244"/>
      <c r="DLE172" s="244"/>
      <c r="DLF172" s="244"/>
      <c r="DLG172" s="244"/>
      <c r="DLH172" s="244"/>
      <c r="DLI172" s="244"/>
      <c r="DLJ172" s="244"/>
      <c r="DLK172" s="244"/>
      <c r="DLL172" s="244"/>
      <c r="DLM172" s="244"/>
      <c r="DLN172" s="244"/>
      <c r="DLO172" s="244"/>
      <c r="DLP172" s="244"/>
      <c r="DLQ172" s="244"/>
      <c r="DLR172" s="244"/>
      <c r="DLS172" s="244"/>
      <c r="DLT172" s="244"/>
      <c r="DLU172" s="244"/>
      <c r="DLV172" s="244"/>
      <c r="DLW172" s="244"/>
      <c r="DLX172" s="244"/>
      <c r="DLY172" s="244"/>
      <c r="DLZ172" s="244"/>
      <c r="DMA172" s="244"/>
      <c r="DMB172" s="244"/>
      <c r="DMC172" s="244"/>
      <c r="DMD172" s="244"/>
      <c r="DME172" s="244"/>
      <c r="DMF172" s="244"/>
      <c r="DMG172" s="244"/>
      <c r="DMH172" s="244"/>
      <c r="DMI172" s="244"/>
      <c r="DMJ172" s="244"/>
      <c r="DMK172" s="244"/>
      <c r="DML172" s="244"/>
      <c r="DMM172" s="244"/>
      <c r="DMN172" s="244"/>
      <c r="DMO172" s="244"/>
      <c r="DMP172" s="244"/>
      <c r="DMQ172" s="244"/>
      <c r="DMR172" s="244"/>
      <c r="DMS172" s="244"/>
      <c r="DMT172" s="244"/>
      <c r="DMU172" s="244"/>
      <c r="DMV172" s="244"/>
      <c r="DMW172" s="244"/>
      <c r="DMX172" s="244"/>
      <c r="DMY172" s="244"/>
      <c r="DMZ172" s="244"/>
      <c r="DNA172" s="244"/>
      <c r="DNB172" s="244"/>
      <c r="DNC172" s="244"/>
      <c r="DND172" s="244"/>
      <c r="DNE172" s="244"/>
      <c r="DNF172" s="244"/>
      <c r="DNG172" s="244"/>
      <c r="DNH172" s="244"/>
      <c r="DNI172" s="244"/>
      <c r="DNJ172" s="244"/>
      <c r="DNK172" s="244"/>
      <c r="DNL172" s="244"/>
      <c r="DNM172" s="244"/>
      <c r="DNN172" s="244"/>
      <c r="DNO172" s="244"/>
      <c r="DNP172" s="244"/>
      <c r="DNQ172" s="244"/>
      <c r="DNR172" s="244"/>
      <c r="DNS172" s="244"/>
      <c r="DNT172" s="244"/>
      <c r="DNU172" s="244"/>
      <c r="DNV172" s="244"/>
      <c r="DNW172" s="244"/>
      <c r="DNX172" s="244"/>
      <c r="DNY172" s="244"/>
      <c r="DNZ172" s="244"/>
      <c r="DOA172" s="244"/>
      <c r="DOB172" s="244"/>
      <c r="DOC172" s="244"/>
      <c r="DOD172" s="244"/>
      <c r="DOE172" s="244"/>
      <c r="DOF172" s="244"/>
      <c r="DOG172" s="244"/>
      <c r="DOH172" s="244"/>
      <c r="DOI172" s="244"/>
      <c r="DOJ172" s="244"/>
      <c r="DOK172" s="244"/>
      <c r="DOL172" s="244"/>
      <c r="DOM172" s="244"/>
      <c r="DON172" s="244"/>
      <c r="DOO172" s="244"/>
      <c r="DOP172" s="244"/>
      <c r="DOQ172" s="244"/>
      <c r="DOR172" s="244"/>
      <c r="DOS172" s="244"/>
      <c r="DOT172" s="244"/>
      <c r="DOU172" s="244"/>
      <c r="DOV172" s="244"/>
      <c r="DOW172" s="244"/>
      <c r="DOX172" s="244"/>
      <c r="DOY172" s="244"/>
      <c r="DOZ172" s="244"/>
      <c r="DPA172" s="244"/>
      <c r="DPB172" s="244"/>
      <c r="DPC172" s="244"/>
      <c r="DPD172" s="244"/>
      <c r="DPE172" s="244"/>
      <c r="DPF172" s="244"/>
      <c r="DPG172" s="244"/>
      <c r="DPH172" s="244"/>
      <c r="DPI172" s="244"/>
      <c r="DPJ172" s="244"/>
      <c r="DPK172" s="244"/>
      <c r="DPL172" s="244"/>
      <c r="DPM172" s="244"/>
      <c r="DPN172" s="244"/>
      <c r="DPO172" s="244"/>
      <c r="DPP172" s="244"/>
      <c r="DPQ172" s="244"/>
      <c r="DPR172" s="244"/>
      <c r="DPS172" s="244"/>
      <c r="DPT172" s="244"/>
      <c r="DPU172" s="244"/>
      <c r="DPV172" s="244"/>
      <c r="DPW172" s="244"/>
      <c r="DPX172" s="244"/>
      <c r="DPY172" s="244"/>
      <c r="DPZ172" s="244"/>
      <c r="DQA172" s="244"/>
      <c r="DQB172" s="244"/>
      <c r="DQC172" s="244"/>
      <c r="DQD172" s="244"/>
      <c r="DQE172" s="244"/>
      <c r="DQF172" s="244"/>
      <c r="DQG172" s="244"/>
      <c r="DQH172" s="244"/>
      <c r="DQI172" s="244"/>
      <c r="DQJ172" s="244"/>
      <c r="DQK172" s="244"/>
      <c r="DQL172" s="244"/>
      <c r="DQM172" s="244"/>
      <c r="DQN172" s="244"/>
      <c r="DQO172" s="244"/>
      <c r="DQP172" s="244"/>
      <c r="DQQ172" s="244"/>
      <c r="DQR172" s="244"/>
      <c r="DQS172" s="244"/>
      <c r="DQT172" s="244"/>
      <c r="DQU172" s="244"/>
      <c r="DQV172" s="244"/>
      <c r="DQW172" s="244"/>
      <c r="DQX172" s="244"/>
      <c r="DQY172" s="244"/>
      <c r="DQZ172" s="244"/>
      <c r="DRA172" s="244"/>
      <c r="DRB172" s="244"/>
      <c r="DRC172" s="244"/>
      <c r="DRD172" s="244"/>
      <c r="DRE172" s="244"/>
      <c r="DRF172" s="244"/>
      <c r="DRG172" s="244"/>
      <c r="DRH172" s="244"/>
      <c r="DRI172" s="244"/>
      <c r="DRJ172" s="244"/>
      <c r="DRK172" s="244"/>
      <c r="DRL172" s="244"/>
      <c r="DRM172" s="244"/>
      <c r="DRN172" s="244"/>
      <c r="DRO172" s="244"/>
      <c r="DRP172" s="244"/>
      <c r="DRQ172" s="244"/>
      <c r="DRR172" s="244"/>
      <c r="DRS172" s="244"/>
      <c r="DRT172" s="244"/>
      <c r="DRU172" s="244"/>
      <c r="DRV172" s="244"/>
      <c r="DRW172" s="244"/>
      <c r="DRX172" s="244"/>
      <c r="DRY172" s="244"/>
      <c r="DRZ172" s="244"/>
      <c r="DSA172" s="244"/>
      <c r="DSB172" s="244"/>
      <c r="DSC172" s="244"/>
      <c r="DSD172" s="244"/>
      <c r="DSE172" s="244"/>
      <c r="DSF172" s="244"/>
      <c r="DSG172" s="244"/>
      <c r="DSH172" s="244"/>
      <c r="DSI172" s="244"/>
      <c r="DSJ172" s="244"/>
      <c r="DSK172" s="244"/>
      <c r="DSL172" s="244"/>
      <c r="DSM172" s="244"/>
      <c r="DSN172" s="244"/>
      <c r="DSO172" s="244"/>
      <c r="DSP172" s="244"/>
      <c r="DSQ172" s="244"/>
      <c r="DSR172" s="244"/>
      <c r="DSS172" s="244"/>
      <c r="DST172" s="244"/>
      <c r="DSU172" s="244"/>
      <c r="DSV172" s="244"/>
      <c r="DSW172" s="244"/>
      <c r="DSX172" s="244"/>
      <c r="DSY172" s="244"/>
      <c r="DSZ172" s="244"/>
      <c r="DTA172" s="244"/>
      <c r="DTB172" s="244"/>
      <c r="DTC172" s="244"/>
      <c r="DTD172" s="244"/>
      <c r="DTE172" s="244"/>
      <c r="DTF172" s="244"/>
      <c r="DTG172" s="244"/>
      <c r="DTH172" s="244"/>
      <c r="DTI172" s="244"/>
      <c r="DTJ172" s="244"/>
      <c r="DTK172" s="244"/>
      <c r="DTL172" s="244"/>
      <c r="DTM172" s="244"/>
      <c r="DTN172" s="244"/>
      <c r="DTO172" s="244"/>
      <c r="DTP172" s="244"/>
      <c r="DTQ172" s="244"/>
      <c r="DTR172" s="244"/>
      <c r="DTS172" s="244"/>
      <c r="DTT172" s="244"/>
      <c r="DTU172" s="244"/>
      <c r="DTV172" s="244"/>
      <c r="DTW172" s="244"/>
      <c r="DTX172" s="244"/>
      <c r="DTY172" s="244"/>
      <c r="DTZ172" s="244"/>
      <c r="DUA172" s="244"/>
      <c r="DUB172" s="244"/>
      <c r="DUC172" s="244"/>
      <c r="DUD172" s="244"/>
      <c r="DUE172" s="244"/>
      <c r="DUF172" s="244"/>
      <c r="DUG172" s="244"/>
      <c r="DUH172" s="244"/>
      <c r="DUI172" s="244"/>
      <c r="DUJ172" s="244"/>
      <c r="DUK172" s="244"/>
      <c r="DUL172" s="244"/>
      <c r="DUM172" s="244"/>
      <c r="DUN172" s="244"/>
      <c r="DUO172" s="244"/>
      <c r="DUP172" s="244"/>
      <c r="DUQ172" s="244"/>
      <c r="DUR172" s="244"/>
      <c r="DUS172" s="244"/>
      <c r="DUT172" s="244"/>
      <c r="DUU172" s="244"/>
      <c r="DUV172" s="244"/>
      <c r="DUW172" s="244"/>
      <c r="DUX172" s="244"/>
      <c r="DUY172" s="244"/>
      <c r="DUZ172" s="244"/>
      <c r="DVA172" s="244"/>
      <c r="DVB172" s="244"/>
      <c r="DVC172" s="244"/>
      <c r="DVD172" s="244"/>
      <c r="DVE172" s="244"/>
      <c r="DVF172" s="244"/>
      <c r="DVG172" s="244"/>
      <c r="DVH172" s="244"/>
      <c r="DVI172" s="244"/>
      <c r="DVJ172" s="244"/>
      <c r="DVK172" s="244"/>
      <c r="DVL172" s="244"/>
      <c r="DVM172" s="244"/>
      <c r="DVN172" s="244"/>
      <c r="DVO172" s="244"/>
      <c r="DVP172" s="244"/>
      <c r="DVQ172" s="244"/>
      <c r="DVR172" s="244"/>
      <c r="DVS172" s="244"/>
      <c r="DVT172" s="244"/>
      <c r="DVU172" s="244"/>
      <c r="DVV172" s="244"/>
      <c r="DVW172" s="244"/>
      <c r="DVX172" s="244"/>
      <c r="DVY172" s="244"/>
      <c r="DVZ172" s="244"/>
      <c r="DWA172" s="244"/>
      <c r="DWB172" s="244"/>
      <c r="DWC172" s="244"/>
      <c r="DWD172" s="244"/>
      <c r="DWE172" s="244"/>
      <c r="DWF172" s="244"/>
      <c r="DWG172" s="244"/>
      <c r="DWH172" s="244"/>
      <c r="DWI172" s="244"/>
      <c r="DWJ172" s="244"/>
      <c r="DWK172" s="244"/>
      <c r="DWL172" s="244"/>
      <c r="DWM172" s="244"/>
      <c r="DWN172" s="244"/>
      <c r="DWO172" s="244"/>
      <c r="DWP172" s="244"/>
      <c r="DWQ172" s="244"/>
      <c r="DWR172" s="244"/>
      <c r="DWS172" s="244"/>
      <c r="DWT172" s="244"/>
      <c r="DWU172" s="244"/>
      <c r="DWV172" s="244"/>
      <c r="DWW172" s="244"/>
      <c r="DWX172" s="244"/>
      <c r="DWY172" s="244"/>
      <c r="DWZ172" s="244"/>
      <c r="DXA172" s="244"/>
      <c r="DXB172" s="244"/>
      <c r="DXC172" s="244"/>
      <c r="DXD172" s="244"/>
      <c r="DXE172" s="244"/>
      <c r="DXF172" s="244"/>
      <c r="DXG172" s="244"/>
      <c r="DXH172" s="244"/>
      <c r="DXI172" s="244"/>
      <c r="DXJ172" s="244"/>
      <c r="DXK172" s="244"/>
      <c r="DXL172" s="244"/>
      <c r="DXM172" s="244"/>
      <c r="DXN172" s="244"/>
      <c r="DXO172" s="244"/>
      <c r="DXP172" s="244"/>
      <c r="DXQ172" s="244"/>
      <c r="DXR172" s="244"/>
      <c r="DXS172" s="244"/>
      <c r="DXT172" s="244"/>
      <c r="DXU172" s="244"/>
      <c r="DXV172" s="244"/>
      <c r="DXW172" s="244"/>
      <c r="DXX172" s="244"/>
      <c r="DXY172" s="244"/>
      <c r="DXZ172" s="244"/>
      <c r="DYA172" s="244"/>
      <c r="DYB172" s="244"/>
      <c r="DYC172" s="244"/>
      <c r="DYD172" s="244"/>
      <c r="DYE172" s="244"/>
      <c r="DYF172" s="244"/>
      <c r="DYG172" s="244"/>
      <c r="DYH172" s="244"/>
      <c r="DYI172" s="244"/>
      <c r="DYJ172" s="244"/>
      <c r="DYK172" s="244"/>
      <c r="DYL172" s="244"/>
      <c r="DYM172" s="244"/>
      <c r="DYN172" s="244"/>
      <c r="DYO172" s="244"/>
      <c r="DYP172" s="244"/>
      <c r="DYQ172" s="244"/>
      <c r="DYR172" s="244"/>
      <c r="DYS172" s="244"/>
      <c r="DYT172" s="244"/>
      <c r="DYU172" s="244"/>
      <c r="DYV172" s="244"/>
      <c r="DYW172" s="244"/>
      <c r="DYX172" s="244"/>
      <c r="DYY172" s="244"/>
      <c r="DYZ172" s="244"/>
      <c r="DZA172" s="244"/>
      <c r="DZB172" s="244"/>
      <c r="DZC172" s="244"/>
      <c r="DZD172" s="244"/>
      <c r="DZE172" s="244"/>
      <c r="DZF172" s="244"/>
      <c r="DZG172" s="244"/>
      <c r="DZH172" s="244"/>
      <c r="DZI172" s="244"/>
      <c r="DZJ172" s="244"/>
      <c r="DZK172" s="244"/>
      <c r="DZL172" s="244"/>
      <c r="DZM172" s="244"/>
      <c r="DZN172" s="244"/>
      <c r="DZO172" s="244"/>
      <c r="DZP172" s="244"/>
      <c r="DZQ172" s="244"/>
      <c r="DZR172" s="244"/>
      <c r="DZS172" s="244"/>
      <c r="DZT172" s="244"/>
      <c r="DZU172" s="244"/>
      <c r="DZV172" s="244"/>
      <c r="DZW172" s="244"/>
      <c r="DZX172" s="244"/>
      <c r="DZY172" s="244"/>
      <c r="DZZ172" s="244"/>
      <c r="EAA172" s="244"/>
      <c r="EAB172" s="244"/>
      <c r="EAC172" s="244"/>
      <c r="EAD172" s="244"/>
      <c r="EAE172" s="244"/>
      <c r="EAF172" s="244"/>
      <c r="EAG172" s="244"/>
      <c r="EAH172" s="244"/>
      <c r="EAI172" s="244"/>
      <c r="EAJ172" s="244"/>
      <c r="EAK172" s="244"/>
      <c r="EAL172" s="244"/>
      <c r="EAM172" s="244"/>
      <c r="EAN172" s="244"/>
      <c r="EAO172" s="244"/>
      <c r="EAP172" s="244"/>
      <c r="EAQ172" s="244"/>
      <c r="EAR172" s="244"/>
      <c r="EAS172" s="244"/>
      <c r="EAT172" s="244"/>
      <c r="EAU172" s="244"/>
      <c r="EAV172" s="244"/>
      <c r="EAW172" s="244"/>
      <c r="EAX172" s="244"/>
      <c r="EAY172" s="244"/>
      <c r="EAZ172" s="244"/>
      <c r="EBA172" s="244"/>
      <c r="EBB172" s="244"/>
      <c r="EBC172" s="244"/>
      <c r="EBD172" s="244"/>
      <c r="EBE172" s="244"/>
      <c r="EBF172" s="244"/>
      <c r="EBG172" s="244"/>
      <c r="EBH172" s="244"/>
      <c r="EBI172" s="244"/>
      <c r="EBJ172" s="244"/>
      <c r="EBK172" s="244"/>
      <c r="EBL172" s="244"/>
      <c r="EBM172" s="244"/>
      <c r="EBN172" s="244"/>
      <c r="EBO172" s="244"/>
      <c r="EBP172" s="244"/>
      <c r="EBQ172" s="244"/>
      <c r="EBR172" s="244"/>
      <c r="EBS172" s="244"/>
      <c r="EBT172" s="244"/>
      <c r="EBU172" s="244"/>
      <c r="EBV172" s="244"/>
      <c r="EBW172" s="244"/>
      <c r="EBX172" s="244"/>
      <c r="EBY172" s="244"/>
      <c r="EBZ172" s="244"/>
      <c r="ECA172" s="244"/>
      <c r="ECB172" s="244"/>
      <c r="ECC172" s="244"/>
      <c r="ECD172" s="244"/>
      <c r="ECE172" s="244"/>
      <c r="ECF172" s="244"/>
      <c r="ECG172" s="244"/>
      <c r="ECH172" s="244"/>
      <c r="ECI172" s="244"/>
      <c r="ECJ172" s="244"/>
      <c r="ECK172" s="244"/>
      <c r="ECL172" s="244"/>
      <c r="ECM172" s="244"/>
      <c r="ECN172" s="244"/>
      <c r="ECO172" s="244"/>
      <c r="ECP172" s="244"/>
      <c r="ECQ172" s="244"/>
      <c r="ECR172" s="244"/>
      <c r="ECS172" s="244"/>
      <c r="ECT172" s="244"/>
      <c r="ECU172" s="244"/>
      <c r="ECV172" s="244"/>
      <c r="ECW172" s="244"/>
      <c r="ECX172" s="244"/>
      <c r="ECY172" s="244"/>
      <c r="ECZ172" s="244"/>
      <c r="EDA172" s="244"/>
      <c r="EDB172" s="244"/>
      <c r="EDC172" s="244"/>
      <c r="EDD172" s="244"/>
      <c r="EDE172" s="244"/>
      <c r="EDF172" s="244"/>
      <c r="EDG172" s="244"/>
      <c r="EDH172" s="244"/>
      <c r="EDI172" s="244"/>
      <c r="EDJ172" s="244"/>
      <c r="EDK172" s="244"/>
      <c r="EDL172" s="244"/>
      <c r="EDM172" s="244"/>
      <c r="EDN172" s="244"/>
      <c r="EDO172" s="244"/>
      <c r="EDP172" s="244"/>
      <c r="EDQ172" s="244"/>
      <c r="EDR172" s="244"/>
      <c r="EDS172" s="244"/>
      <c r="EDT172" s="244"/>
      <c r="EDU172" s="244"/>
      <c r="EDV172" s="244"/>
      <c r="EDW172" s="244"/>
      <c r="EDX172" s="244"/>
      <c r="EDY172" s="244"/>
      <c r="EDZ172" s="244"/>
      <c r="EEA172" s="244"/>
      <c r="EEB172" s="244"/>
      <c r="EEC172" s="244"/>
      <c r="EED172" s="244"/>
      <c r="EEE172" s="244"/>
      <c r="EEF172" s="244"/>
      <c r="EEG172" s="244"/>
      <c r="EEH172" s="244"/>
      <c r="EEI172" s="244"/>
      <c r="EEJ172" s="244"/>
      <c r="EEK172" s="244"/>
      <c r="EEL172" s="244"/>
      <c r="EEM172" s="244"/>
      <c r="EEN172" s="244"/>
      <c r="EEO172" s="244"/>
      <c r="EEP172" s="244"/>
      <c r="EEQ172" s="244"/>
      <c r="EER172" s="244"/>
      <c r="EES172" s="244"/>
      <c r="EET172" s="244"/>
      <c r="EEU172" s="244"/>
      <c r="EEV172" s="244"/>
      <c r="EEW172" s="244"/>
      <c r="EEX172" s="244"/>
      <c r="EEY172" s="244"/>
      <c r="EEZ172" s="244"/>
      <c r="EFA172" s="244"/>
      <c r="EFB172" s="244"/>
      <c r="EFC172" s="244"/>
      <c r="EFD172" s="244"/>
      <c r="EFE172" s="244"/>
      <c r="EFF172" s="244"/>
      <c r="EFG172" s="244"/>
      <c r="EFH172" s="244"/>
      <c r="EFI172" s="244"/>
      <c r="EFJ172" s="244"/>
      <c r="EFK172" s="244"/>
      <c r="EFL172" s="244"/>
      <c r="EFM172" s="244"/>
      <c r="EFN172" s="244"/>
      <c r="EFO172" s="244"/>
      <c r="EFP172" s="244"/>
      <c r="EFQ172" s="244"/>
      <c r="EFR172" s="244"/>
      <c r="EFS172" s="244"/>
      <c r="EFT172" s="244"/>
      <c r="EFU172" s="244"/>
      <c r="EFV172" s="244"/>
      <c r="EFW172" s="244"/>
      <c r="EFX172" s="244"/>
      <c r="EFY172" s="244"/>
      <c r="EFZ172" s="244"/>
      <c r="EGA172" s="244"/>
      <c r="EGB172" s="244"/>
      <c r="EGC172" s="244"/>
      <c r="EGD172" s="244"/>
      <c r="EGE172" s="244"/>
      <c r="EGF172" s="244"/>
      <c r="EGG172" s="244"/>
      <c r="EGH172" s="244"/>
      <c r="EGI172" s="244"/>
      <c r="EGJ172" s="244"/>
      <c r="EGK172" s="244"/>
      <c r="EGL172" s="244"/>
      <c r="EGM172" s="244"/>
      <c r="EGN172" s="244"/>
      <c r="EGO172" s="244"/>
      <c r="EGP172" s="244"/>
      <c r="EGQ172" s="244"/>
      <c r="EGR172" s="244"/>
      <c r="EGS172" s="244"/>
      <c r="EGT172" s="244"/>
      <c r="EGU172" s="244"/>
      <c r="EGV172" s="244"/>
      <c r="EGW172" s="244"/>
      <c r="EGX172" s="244"/>
      <c r="EGY172" s="244"/>
      <c r="EGZ172" s="244"/>
      <c r="EHA172" s="244"/>
      <c r="EHB172" s="244"/>
      <c r="EHC172" s="244"/>
      <c r="EHD172" s="244"/>
      <c r="EHE172" s="244"/>
      <c r="EHF172" s="244"/>
      <c r="EHG172" s="244"/>
      <c r="EHH172" s="244"/>
      <c r="EHI172" s="244"/>
      <c r="EHJ172" s="244"/>
      <c r="EHK172" s="244"/>
      <c r="EHL172" s="244"/>
      <c r="EHM172" s="244"/>
      <c r="EHN172" s="244"/>
      <c r="EHO172" s="244"/>
      <c r="EHP172" s="244"/>
      <c r="EHQ172" s="244"/>
      <c r="EHR172" s="244"/>
      <c r="EHS172" s="244"/>
      <c r="EHT172" s="244"/>
      <c r="EHU172" s="244"/>
      <c r="EHV172" s="244"/>
      <c r="EHW172" s="244"/>
      <c r="EHX172" s="244"/>
      <c r="EHY172" s="244"/>
      <c r="EHZ172" s="244"/>
      <c r="EIA172" s="244"/>
      <c r="EIB172" s="244"/>
      <c r="EIC172" s="244"/>
      <c r="EID172" s="244"/>
      <c r="EIE172" s="244"/>
      <c r="EIF172" s="244"/>
      <c r="EIG172" s="244"/>
      <c r="EIH172" s="244"/>
      <c r="EII172" s="244"/>
      <c r="EIJ172" s="244"/>
      <c r="EIK172" s="244"/>
      <c r="EIL172" s="244"/>
      <c r="EIM172" s="244"/>
      <c r="EIN172" s="244"/>
      <c r="EIO172" s="244"/>
      <c r="EIP172" s="244"/>
      <c r="EIQ172" s="244"/>
      <c r="EIR172" s="244"/>
      <c r="EIS172" s="244"/>
      <c r="EIT172" s="244"/>
      <c r="EIU172" s="244"/>
      <c r="EIV172" s="244"/>
      <c r="EIW172" s="244"/>
      <c r="EIX172" s="244"/>
      <c r="EIY172" s="244"/>
      <c r="EIZ172" s="244"/>
      <c r="EJA172" s="244"/>
      <c r="EJB172" s="244"/>
      <c r="EJC172" s="244"/>
      <c r="EJD172" s="244"/>
      <c r="EJE172" s="244"/>
      <c r="EJF172" s="244"/>
      <c r="EJG172" s="244"/>
      <c r="EJH172" s="244"/>
      <c r="EJI172" s="244"/>
      <c r="EJJ172" s="244"/>
      <c r="EJK172" s="244"/>
      <c r="EJL172" s="244"/>
      <c r="EJM172" s="244"/>
      <c r="EJN172" s="244"/>
      <c r="EJO172" s="244"/>
      <c r="EJP172" s="244"/>
      <c r="EJQ172" s="244"/>
      <c r="EJR172" s="244"/>
      <c r="EJS172" s="244"/>
      <c r="EJT172" s="244"/>
      <c r="EJU172" s="244"/>
      <c r="EJV172" s="244"/>
      <c r="EJW172" s="244"/>
      <c r="EJX172" s="244"/>
      <c r="EJY172" s="244"/>
      <c r="EJZ172" s="244"/>
      <c r="EKA172" s="244"/>
      <c r="EKB172" s="244"/>
      <c r="EKC172" s="244"/>
      <c r="EKD172" s="244"/>
      <c r="EKE172" s="244"/>
      <c r="EKF172" s="244"/>
      <c r="EKG172" s="244"/>
      <c r="EKH172" s="244"/>
      <c r="EKI172" s="244"/>
      <c r="EKJ172" s="244"/>
      <c r="EKK172" s="244"/>
      <c r="EKL172" s="244"/>
      <c r="EKM172" s="244"/>
      <c r="EKN172" s="244"/>
      <c r="EKO172" s="244"/>
      <c r="EKP172" s="244"/>
      <c r="EKQ172" s="244"/>
      <c r="EKR172" s="244"/>
      <c r="EKS172" s="244"/>
      <c r="EKT172" s="244"/>
      <c r="EKU172" s="244"/>
      <c r="EKV172" s="244"/>
      <c r="EKW172" s="244"/>
      <c r="EKX172" s="244"/>
      <c r="EKY172" s="244"/>
      <c r="EKZ172" s="244"/>
      <c r="ELA172" s="244"/>
      <c r="ELB172" s="244"/>
      <c r="ELC172" s="244"/>
      <c r="ELD172" s="244"/>
      <c r="ELE172" s="244"/>
      <c r="ELF172" s="244"/>
      <c r="ELG172" s="244"/>
      <c r="ELH172" s="244"/>
      <c r="ELI172" s="244"/>
      <c r="ELJ172" s="244"/>
      <c r="ELK172" s="244"/>
      <c r="ELL172" s="244"/>
      <c r="ELM172" s="244"/>
      <c r="ELN172" s="244"/>
      <c r="ELO172" s="244"/>
      <c r="ELP172" s="244"/>
      <c r="ELQ172" s="244"/>
      <c r="ELR172" s="244"/>
      <c r="ELS172" s="244"/>
      <c r="ELT172" s="244"/>
      <c r="ELU172" s="244"/>
      <c r="ELV172" s="244"/>
      <c r="ELW172" s="244"/>
      <c r="ELX172" s="244"/>
      <c r="ELY172" s="244"/>
      <c r="ELZ172" s="244"/>
      <c r="EMA172" s="244"/>
      <c r="EMB172" s="244"/>
      <c r="EMC172" s="244"/>
      <c r="EMD172" s="244"/>
      <c r="EME172" s="244"/>
      <c r="EMF172" s="244"/>
      <c r="EMG172" s="244"/>
      <c r="EMH172" s="244"/>
      <c r="EMI172" s="244"/>
      <c r="EMJ172" s="244"/>
      <c r="EMK172" s="244"/>
      <c r="EML172" s="244"/>
      <c r="EMM172" s="244"/>
      <c r="EMN172" s="244"/>
      <c r="EMO172" s="244"/>
      <c r="EMP172" s="244"/>
      <c r="EMQ172" s="244"/>
      <c r="EMR172" s="244"/>
      <c r="EMS172" s="244"/>
      <c r="EMT172" s="244"/>
      <c r="EMU172" s="244"/>
      <c r="EMV172" s="244"/>
      <c r="EMW172" s="244"/>
      <c r="EMX172" s="244"/>
      <c r="EMY172" s="244"/>
      <c r="EMZ172" s="244"/>
      <c r="ENA172" s="244"/>
      <c r="ENB172" s="244"/>
      <c r="ENC172" s="244"/>
      <c r="END172" s="244"/>
      <c r="ENE172" s="244"/>
      <c r="ENF172" s="244"/>
      <c r="ENG172" s="244"/>
      <c r="ENH172" s="244"/>
      <c r="ENI172" s="244"/>
      <c r="ENJ172" s="244"/>
      <c r="ENK172" s="244"/>
      <c r="ENL172" s="244"/>
      <c r="ENM172" s="244"/>
      <c r="ENN172" s="244"/>
      <c r="ENO172" s="244"/>
      <c r="ENP172" s="244"/>
      <c r="ENQ172" s="244"/>
      <c r="ENR172" s="244"/>
      <c r="ENS172" s="244"/>
      <c r="ENT172" s="244"/>
      <c r="ENU172" s="244"/>
      <c r="ENV172" s="244"/>
      <c r="ENW172" s="244"/>
      <c r="ENX172" s="244"/>
      <c r="ENY172" s="244"/>
      <c r="ENZ172" s="244"/>
      <c r="EOA172" s="244"/>
      <c r="EOB172" s="244"/>
      <c r="EOC172" s="244"/>
      <c r="EOD172" s="244"/>
      <c r="EOE172" s="244"/>
      <c r="EOF172" s="244"/>
      <c r="EOG172" s="244"/>
      <c r="EOH172" s="244"/>
      <c r="EOI172" s="244"/>
      <c r="EOJ172" s="244"/>
      <c r="EOK172" s="244"/>
      <c r="EOL172" s="244"/>
      <c r="EOM172" s="244"/>
      <c r="EON172" s="244"/>
      <c r="EOO172" s="244"/>
      <c r="EOP172" s="244"/>
      <c r="EOQ172" s="244"/>
      <c r="EOR172" s="244"/>
      <c r="EOS172" s="244"/>
      <c r="EOT172" s="244"/>
      <c r="EOU172" s="244"/>
      <c r="EOV172" s="244"/>
      <c r="EOW172" s="244"/>
      <c r="EOX172" s="244"/>
      <c r="EOY172" s="244"/>
      <c r="EOZ172" s="244"/>
      <c r="EPA172" s="244"/>
      <c r="EPB172" s="244"/>
      <c r="EPC172" s="244"/>
      <c r="EPD172" s="244"/>
      <c r="EPE172" s="244"/>
      <c r="EPF172" s="244"/>
      <c r="EPG172" s="244"/>
      <c r="EPH172" s="244"/>
      <c r="EPI172" s="244"/>
      <c r="EPJ172" s="244"/>
      <c r="EPK172" s="244"/>
      <c r="EPL172" s="244"/>
      <c r="EPM172" s="244"/>
      <c r="EPN172" s="244"/>
      <c r="EPO172" s="244"/>
      <c r="EPP172" s="244"/>
      <c r="EPQ172" s="244"/>
      <c r="EPR172" s="244"/>
      <c r="EPS172" s="244"/>
      <c r="EPT172" s="244"/>
      <c r="EPU172" s="244"/>
      <c r="EPV172" s="244"/>
      <c r="EPW172" s="244"/>
      <c r="EPX172" s="244"/>
      <c r="EPY172" s="244"/>
      <c r="EPZ172" s="244"/>
      <c r="EQA172" s="244"/>
      <c r="EQB172" s="244"/>
      <c r="EQC172" s="244"/>
      <c r="EQD172" s="244"/>
      <c r="EQE172" s="244"/>
      <c r="EQF172" s="244"/>
      <c r="EQG172" s="244"/>
      <c r="EQH172" s="244"/>
      <c r="EQI172" s="244"/>
      <c r="EQJ172" s="244"/>
      <c r="EQK172" s="244"/>
      <c r="EQL172" s="244"/>
      <c r="EQM172" s="244"/>
      <c r="EQN172" s="244"/>
      <c r="EQO172" s="244"/>
      <c r="EQP172" s="244"/>
      <c r="EQQ172" s="244"/>
      <c r="EQR172" s="244"/>
      <c r="EQS172" s="244"/>
      <c r="EQT172" s="244"/>
      <c r="EQU172" s="244"/>
      <c r="EQV172" s="244"/>
      <c r="EQW172" s="244"/>
      <c r="EQX172" s="244"/>
      <c r="EQY172" s="244"/>
      <c r="EQZ172" s="244"/>
      <c r="ERA172" s="244"/>
      <c r="ERB172" s="244"/>
      <c r="ERC172" s="244"/>
      <c r="ERD172" s="244"/>
      <c r="ERE172" s="244"/>
      <c r="ERF172" s="244"/>
      <c r="ERG172" s="244"/>
      <c r="ERH172" s="244"/>
      <c r="ERI172" s="244"/>
      <c r="ERJ172" s="244"/>
      <c r="ERK172" s="244"/>
      <c r="ERL172" s="244"/>
      <c r="ERM172" s="244"/>
      <c r="ERN172" s="244"/>
      <c r="ERO172" s="244"/>
      <c r="ERP172" s="244"/>
      <c r="ERQ172" s="244"/>
      <c r="ERR172" s="244"/>
      <c r="ERS172" s="244"/>
      <c r="ERT172" s="244"/>
      <c r="ERU172" s="244"/>
      <c r="ERV172" s="244"/>
      <c r="ERW172" s="244"/>
      <c r="ERX172" s="244"/>
      <c r="ERY172" s="244"/>
      <c r="ERZ172" s="244"/>
      <c r="ESA172" s="244"/>
      <c r="ESB172" s="244"/>
      <c r="ESC172" s="244"/>
      <c r="ESD172" s="244"/>
      <c r="ESE172" s="244"/>
      <c r="ESF172" s="244"/>
      <c r="ESG172" s="244"/>
      <c r="ESH172" s="244"/>
      <c r="ESI172" s="244"/>
      <c r="ESJ172" s="244"/>
      <c r="ESK172" s="244"/>
      <c r="ESL172" s="244"/>
      <c r="ESM172" s="244"/>
      <c r="ESN172" s="244"/>
      <c r="ESO172" s="244"/>
      <c r="ESP172" s="244"/>
      <c r="ESQ172" s="244"/>
      <c r="ESR172" s="244"/>
      <c r="ESS172" s="244"/>
      <c r="EST172" s="244"/>
      <c r="ESU172" s="244"/>
      <c r="ESV172" s="244"/>
      <c r="ESW172" s="244"/>
      <c r="ESX172" s="244"/>
      <c r="ESY172" s="244"/>
      <c r="ESZ172" s="244"/>
      <c r="ETA172" s="244"/>
      <c r="ETB172" s="244"/>
      <c r="ETC172" s="244"/>
      <c r="ETD172" s="244"/>
      <c r="ETE172" s="244"/>
      <c r="ETF172" s="244"/>
      <c r="ETG172" s="244"/>
      <c r="ETH172" s="244"/>
      <c r="ETI172" s="244"/>
      <c r="ETJ172" s="244"/>
      <c r="ETK172" s="244"/>
      <c r="ETL172" s="244"/>
      <c r="ETM172" s="244"/>
      <c r="ETN172" s="244"/>
      <c r="ETO172" s="244"/>
      <c r="ETP172" s="244"/>
      <c r="ETQ172" s="244"/>
      <c r="ETR172" s="244"/>
      <c r="ETS172" s="244"/>
      <c r="ETT172" s="244"/>
      <c r="ETU172" s="244"/>
      <c r="ETV172" s="244"/>
      <c r="ETW172" s="244"/>
      <c r="ETX172" s="244"/>
      <c r="ETY172" s="244"/>
      <c r="ETZ172" s="244"/>
      <c r="EUA172" s="244"/>
      <c r="EUB172" s="244"/>
      <c r="EUC172" s="244"/>
      <c r="EUD172" s="244"/>
      <c r="EUE172" s="244"/>
      <c r="EUF172" s="244"/>
      <c r="EUG172" s="244"/>
      <c r="EUH172" s="244"/>
      <c r="EUI172" s="244"/>
      <c r="EUJ172" s="244"/>
      <c r="EUK172" s="244"/>
      <c r="EUL172" s="244"/>
      <c r="EUM172" s="244"/>
      <c r="EUN172" s="244"/>
      <c r="EUO172" s="244"/>
      <c r="EUP172" s="244"/>
      <c r="EUQ172" s="244"/>
      <c r="EUR172" s="244"/>
      <c r="EUS172" s="244"/>
      <c r="EUT172" s="244"/>
      <c r="EUU172" s="244"/>
      <c r="EUV172" s="244"/>
      <c r="EUW172" s="244"/>
      <c r="EUX172" s="244"/>
      <c r="EUY172" s="244"/>
      <c r="EUZ172" s="244"/>
      <c r="EVA172" s="244"/>
      <c r="EVB172" s="244"/>
      <c r="EVC172" s="244"/>
      <c r="EVD172" s="244"/>
      <c r="EVE172" s="244"/>
      <c r="EVF172" s="244"/>
      <c r="EVG172" s="244"/>
      <c r="EVH172" s="244"/>
      <c r="EVI172" s="244"/>
      <c r="EVJ172" s="244"/>
      <c r="EVK172" s="244"/>
      <c r="EVL172" s="244"/>
      <c r="EVM172" s="244"/>
      <c r="EVN172" s="244"/>
      <c r="EVO172" s="244"/>
      <c r="EVP172" s="244"/>
      <c r="EVQ172" s="244"/>
      <c r="EVR172" s="244"/>
      <c r="EVS172" s="244"/>
      <c r="EVT172" s="244"/>
      <c r="EVU172" s="244"/>
      <c r="EVV172" s="244"/>
      <c r="EVW172" s="244"/>
      <c r="EVX172" s="244"/>
      <c r="EVY172" s="244"/>
      <c r="EVZ172" s="244"/>
      <c r="EWA172" s="244"/>
      <c r="EWB172" s="244"/>
      <c r="EWC172" s="244"/>
      <c r="EWD172" s="244"/>
      <c r="EWE172" s="244"/>
      <c r="EWF172" s="244"/>
      <c r="EWG172" s="244"/>
      <c r="EWH172" s="244"/>
      <c r="EWI172" s="244"/>
      <c r="EWJ172" s="244"/>
      <c r="EWK172" s="244"/>
      <c r="EWL172" s="244"/>
      <c r="EWM172" s="244"/>
      <c r="EWN172" s="244"/>
      <c r="EWO172" s="244"/>
      <c r="EWP172" s="244"/>
      <c r="EWQ172" s="244"/>
      <c r="EWR172" s="244"/>
      <c r="EWS172" s="244"/>
      <c r="EWT172" s="244"/>
      <c r="EWU172" s="244"/>
      <c r="EWV172" s="244"/>
      <c r="EWW172" s="244"/>
      <c r="EWX172" s="244"/>
      <c r="EWY172" s="244"/>
      <c r="EWZ172" s="244"/>
      <c r="EXA172" s="244"/>
      <c r="EXB172" s="244"/>
      <c r="EXC172" s="244"/>
      <c r="EXD172" s="244"/>
      <c r="EXE172" s="244"/>
      <c r="EXF172" s="244"/>
      <c r="EXG172" s="244"/>
      <c r="EXH172" s="244"/>
      <c r="EXI172" s="244"/>
      <c r="EXJ172" s="244"/>
      <c r="EXK172" s="244"/>
      <c r="EXL172" s="244"/>
      <c r="EXM172" s="244"/>
      <c r="EXN172" s="244"/>
      <c r="EXO172" s="244"/>
      <c r="EXP172" s="244"/>
      <c r="EXQ172" s="244"/>
      <c r="EXR172" s="244"/>
      <c r="EXS172" s="244"/>
      <c r="EXT172" s="244"/>
      <c r="EXU172" s="244"/>
      <c r="EXV172" s="244"/>
      <c r="EXW172" s="244"/>
      <c r="EXX172" s="244"/>
      <c r="EXY172" s="244"/>
      <c r="EXZ172" s="244"/>
      <c r="EYA172" s="244"/>
      <c r="EYB172" s="244"/>
      <c r="EYC172" s="244"/>
      <c r="EYD172" s="244"/>
      <c r="EYE172" s="244"/>
      <c r="EYF172" s="244"/>
      <c r="EYG172" s="244"/>
      <c r="EYH172" s="244"/>
      <c r="EYI172" s="244"/>
      <c r="EYJ172" s="244"/>
      <c r="EYK172" s="244"/>
      <c r="EYL172" s="244"/>
      <c r="EYM172" s="244"/>
      <c r="EYN172" s="244"/>
      <c r="EYO172" s="244"/>
      <c r="EYP172" s="244"/>
      <c r="EYQ172" s="244"/>
      <c r="EYR172" s="244"/>
      <c r="EYS172" s="244"/>
      <c r="EYT172" s="244"/>
      <c r="EYU172" s="244"/>
      <c r="EYV172" s="244"/>
      <c r="EYW172" s="244"/>
      <c r="EYX172" s="244"/>
      <c r="EYY172" s="244"/>
      <c r="EYZ172" s="244"/>
      <c r="EZA172" s="244"/>
      <c r="EZB172" s="244"/>
      <c r="EZC172" s="244"/>
      <c r="EZD172" s="244"/>
      <c r="EZE172" s="244"/>
      <c r="EZF172" s="244"/>
      <c r="EZG172" s="244"/>
      <c r="EZH172" s="244"/>
      <c r="EZI172" s="244"/>
      <c r="EZJ172" s="244"/>
      <c r="EZK172" s="244"/>
      <c r="EZL172" s="244"/>
      <c r="EZM172" s="244"/>
      <c r="EZN172" s="244"/>
      <c r="EZO172" s="244"/>
      <c r="EZP172" s="244"/>
      <c r="EZQ172" s="244"/>
      <c r="EZR172" s="244"/>
      <c r="EZS172" s="244"/>
      <c r="EZT172" s="244"/>
      <c r="EZU172" s="244"/>
      <c r="EZV172" s="244"/>
      <c r="EZW172" s="244"/>
      <c r="EZX172" s="244"/>
      <c r="EZY172" s="244"/>
      <c r="EZZ172" s="244"/>
      <c r="FAA172" s="244"/>
      <c r="FAB172" s="244"/>
      <c r="FAC172" s="244"/>
      <c r="FAD172" s="244"/>
      <c r="FAE172" s="244"/>
      <c r="FAF172" s="244"/>
      <c r="FAG172" s="244"/>
      <c r="FAH172" s="244"/>
      <c r="FAI172" s="244"/>
      <c r="FAJ172" s="244"/>
      <c r="FAK172" s="244"/>
      <c r="FAL172" s="244"/>
      <c r="FAM172" s="244"/>
      <c r="FAN172" s="244"/>
      <c r="FAO172" s="244"/>
      <c r="FAP172" s="244"/>
      <c r="FAQ172" s="244"/>
      <c r="FAR172" s="244"/>
      <c r="FAS172" s="244"/>
      <c r="FAT172" s="244"/>
      <c r="FAU172" s="244"/>
      <c r="FAV172" s="244"/>
      <c r="FAW172" s="244"/>
      <c r="FAX172" s="244"/>
      <c r="FAY172" s="244"/>
      <c r="FAZ172" s="244"/>
      <c r="FBA172" s="244"/>
      <c r="FBB172" s="244"/>
      <c r="FBC172" s="244"/>
      <c r="FBD172" s="244"/>
      <c r="FBE172" s="244"/>
      <c r="FBF172" s="244"/>
      <c r="FBG172" s="244"/>
      <c r="FBH172" s="244"/>
      <c r="FBI172" s="244"/>
      <c r="FBJ172" s="244"/>
      <c r="FBK172" s="244"/>
      <c r="FBL172" s="244"/>
      <c r="FBM172" s="244"/>
      <c r="FBN172" s="244"/>
      <c r="FBO172" s="244"/>
      <c r="FBP172" s="244"/>
      <c r="FBQ172" s="244"/>
      <c r="FBR172" s="244"/>
      <c r="FBS172" s="244"/>
      <c r="FBT172" s="244"/>
      <c r="FBU172" s="244"/>
      <c r="FBV172" s="244"/>
      <c r="FBW172" s="244"/>
      <c r="FBX172" s="244"/>
      <c r="FBY172" s="244"/>
      <c r="FBZ172" s="244"/>
      <c r="FCA172" s="244"/>
      <c r="FCB172" s="244"/>
      <c r="FCC172" s="244"/>
      <c r="FCD172" s="244"/>
      <c r="FCE172" s="244"/>
      <c r="FCF172" s="244"/>
      <c r="FCG172" s="244"/>
      <c r="FCH172" s="244"/>
      <c r="FCI172" s="244"/>
      <c r="FCJ172" s="244"/>
      <c r="FCK172" s="244"/>
      <c r="FCL172" s="244"/>
      <c r="FCM172" s="244"/>
      <c r="FCN172" s="244"/>
      <c r="FCO172" s="244"/>
      <c r="FCP172" s="244"/>
      <c r="FCQ172" s="244"/>
      <c r="FCR172" s="244"/>
      <c r="FCS172" s="244"/>
      <c r="FCT172" s="244"/>
      <c r="FCU172" s="244"/>
      <c r="FCV172" s="244"/>
      <c r="FCW172" s="244"/>
      <c r="FCX172" s="244"/>
      <c r="FCY172" s="244"/>
      <c r="FCZ172" s="244"/>
      <c r="FDA172" s="244"/>
      <c r="FDB172" s="244"/>
      <c r="FDC172" s="244"/>
      <c r="FDD172" s="244"/>
      <c r="FDE172" s="244"/>
      <c r="FDF172" s="244"/>
      <c r="FDG172" s="244"/>
      <c r="FDH172" s="244"/>
      <c r="FDI172" s="244"/>
      <c r="FDJ172" s="244"/>
      <c r="FDK172" s="244"/>
      <c r="FDL172" s="244"/>
      <c r="FDM172" s="244"/>
      <c r="FDN172" s="244"/>
      <c r="FDO172" s="244"/>
      <c r="FDP172" s="244"/>
      <c r="FDQ172" s="244"/>
      <c r="FDR172" s="244"/>
      <c r="FDS172" s="244"/>
      <c r="FDT172" s="244"/>
      <c r="FDU172" s="244"/>
      <c r="FDV172" s="244"/>
      <c r="FDW172" s="244"/>
      <c r="FDX172" s="244"/>
      <c r="FDY172" s="244"/>
      <c r="FDZ172" s="244"/>
      <c r="FEA172" s="244"/>
      <c r="FEB172" s="244"/>
      <c r="FEC172" s="244"/>
      <c r="FED172" s="244"/>
      <c r="FEE172" s="244"/>
      <c r="FEF172" s="244"/>
      <c r="FEG172" s="244"/>
      <c r="FEH172" s="244"/>
      <c r="FEI172" s="244"/>
      <c r="FEJ172" s="244"/>
      <c r="FEK172" s="244"/>
      <c r="FEL172" s="244"/>
      <c r="FEM172" s="244"/>
      <c r="FEN172" s="244"/>
      <c r="FEO172" s="244"/>
      <c r="FEP172" s="244"/>
      <c r="FEQ172" s="244"/>
      <c r="FER172" s="244"/>
      <c r="FES172" s="244"/>
      <c r="FET172" s="244"/>
      <c r="FEU172" s="244"/>
      <c r="FEV172" s="244"/>
      <c r="FEW172" s="244"/>
      <c r="FEX172" s="244"/>
      <c r="FEY172" s="244"/>
      <c r="FEZ172" s="244"/>
      <c r="FFA172" s="244"/>
      <c r="FFB172" s="244"/>
      <c r="FFC172" s="244"/>
      <c r="FFD172" s="244"/>
      <c r="FFE172" s="244"/>
      <c r="FFF172" s="244"/>
      <c r="FFG172" s="244"/>
      <c r="FFH172" s="244"/>
      <c r="FFI172" s="244"/>
      <c r="FFJ172" s="244"/>
      <c r="FFK172" s="244"/>
      <c r="FFL172" s="244"/>
      <c r="FFM172" s="244"/>
      <c r="FFN172" s="244"/>
      <c r="FFO172" s="244"/>
      <c r="FFP172" s="244"/>
      <c r="FFQ172" s="244"/>
      <c r="FFR172" s="244"/>
      <c r="FFS172" s="244"/>
      <c r="FFT172" s="244"/>
      <c r="FFU172" s="244"/>
      <c r="FFV172" s="244"/>
      <c r="FFW172" s="244"/>
      <c r="FFX172" s="244"/>
      <c r="FFY172" s="244"/>
      <c r="FFZ172" s="244"/>
      <c r="FGA172" s="244"/>
      <c r="FGB172" s="244"/>
      <c r="FGC172" s="244"/>
      <c r="FGD172" s="244"/>
      <c r="FGE172" s="244"/>
      <c r="FGF172" s="244"/>
      <c r="FGG172" s="244"/>
      <c r="FGH172" s="244"/>
      <c r="FGI172" s="244"/>
      <c r="FGJ172" s="244"/>
      <c r="FGK172" s="244"/>
      <c r="FGL172" s="244"/>
      <c r="FGM172" s="244"/>
      <c r="FGN172" s="244"/>
      <c r="FGO172" s="244"/>
      <c r="FGP172" s="244"/>
      <c r="FGQ172" s="244"/>
      <c r="FGR172" s="244"/>
      <c r="FGS172" s="244"/>
      <c r="FGT172" s="244"/>
      <c r="FGU172" s="244"/>
      <c r="FGV172" s="244"/>
      <c r="FGW172" s="244"/>
      <c r="FGX172" s="244"/>
      <c r="FGY172" s="244"/>
      <c r="FGZ172" s="244"/>
      <c r="FHA172" s="244"/>
      <c r="FHB172" s="244"/>
      <c r="FHC172" s="244"/>
      <c r="FHD172" s="244"/>
      <c r="FHE172" s="244"/>
      <c r="FHF172" s="244"/>
      <c r="FHG172" s="244"/>
      <c r="FHH172" s="244"/>
      <c r="FHI172" s="244"/>
      <c r="FHJ172" s="244"/>
      <c r="FHK172" s="244"/>
      <c r="FHL172" s="244"/>
      <c r="FHM172" s="244"/>
      <c r="FHN172" s="244"/>
      <c r="FHO172" s="244"/>
      <c r="FHP172" s="244"/>
      <c r="FHQ172" s="244"/>
      <c r="FHR172" s="244"/>
      <c r="FHS172" s="244"/>
      <c r="FHT172" s="244"/>
      <c r="FHU172" s="244"/>
      <c r="FHV172" s="244"/>
      <c r="FHW172" s="244"/>
      <c r="FHX172" s="244"/>
      <c r="FHY172" s="244"/>
      <c r="FHZ172" s="244"/>
      <c r="FIA172" s="244"/>
      <c r="FIB172" s="244"/>
      <c r="FIC172" s="244"/>
      <c r="FID172" s="244"/>
      <c r="FIE172" s="244"/>
      <c r="FIF172" s="244"/>
      <c r="FIG172" s="244"/>
      <c r="FIH172" s="244"/>
      <c r="FII172" s="244"/>
      <c r="FIJ172" s="244"/>
      <c r="FIK172" s="244"/>
      <c r="FIL172" s="244"/>
      <c r="FIM172" s="244"/>
      <c r="FIN172" s="244"/>
      <c r="FIO172" s="244"/>
      <c r="FIP172" s="244"/>
      <c r="FIQ172" s="244"/>
      <c r="FIR172" s="244"/>
      <c r="FIS172" s="244"/>
      <c r="FIT172" s="244"/>
      <c r="FIU172" s="244"/>
      <c r="FIV172" s="244"/>
      <c r="FIW172" s="244"/>
      <c r="FIX172" s="244"/>
      <c r="FIY172" s="244"/>
      <c r="FIZ172" s="244"/>
      <c r="FJA172" s="244"/>
      <c r="FJB172" s="244"/>
      <c r="FJC172" s="244"/>
      <c r="FJD172" s="244"/>
      <c r="FJE172" s="244"/>
      <c r="FJF172" s="244"/>
      <c r="FJG172" s="244"/>
      <c r="FJH172" s="244"/>
      <c r="FJI172" s="244"/>
      <c r="FJJ172" s="244"/>
      <c r="FJK172" s="244"/>
      <c r="FJL172" s="244"/>
      <c r="FJM172" s="244"/>
      <c r="FJN172" s="244"/>
      <c r="FJO172" s="244"/>
      <c r="FJP172" s="244"/>
      <c r="FJQ172" s="244"/>
      <c r="FJR172" s="244"/>
      <c r="FJS172" s="244"/>
      <c r="FJT172" s="244"/>
      <c r="FJU172" s="244"/>
      <c r="FJV172" s="244"/>
      <c r="FJW172" s="244"/>
      <c r="FJX172" s="244"/>
      <c r="FJY172" s="244"/>
      <c r="FJZ172" s="244"/>
      <c r="FKA172" s="244"/>
      <c r="FKB172" s="244"/>
      <c r="FKC172" s="244"/>
      <c r="FKD172" s="244"/>
      <c r="FKE172" s="244"/>
      <c r="FKF172" s="244"/>
      <c r="FKG172" s="244"/>
      <c r="FKH172" s="244"/>
      <c r="FKI172" s="244"/>
      <c r="FKJ172" s="244"/>
      <c r="FKK172" s="244"/>
      <c r="FKL172" s="244"/>
      <c r="FKM172" s="244"/>
      <c r="FKN172" s="244"/>
      <c r="FKO172" s="244"/>
      <c r="FKP172" s="244"/>
      <c r="FKQ172" s="244"/>
      <c r="FKR172" s="244"/>
      <c r="FKS172" s="244"/>
      <c r="FKT172" s="244"/>
      <c r="FKU172" s="244"/>
      <c r="FKV172" s="244"/>
      <c r="FKW172" s="244"/>
      <c r="FKX172" s="244"/>
      <c r="FKY172" s="244"/>
      <c r="FKZ172" s="244"/>
      <c r="FLA172" s="244"/>
      <c r="FLB172" s="244"/>
      <c r="FLC172" s="244"/>
      <c r="FLD172" s="244"/>
      <c r="FLE172" s="244"/>
      <c r="FLF172" s="244"/>
      <c r="FLG172" s="244"/>
      <c r="FLH172" s="244"/>
      <c r="FLI172" s="244"/>
      <c r="FLJ172" s="244"/>
      <c r="FLK172" s="244"/>
      <c r="FLL172" s="244"/>
      <c r="FLM172" s="244"/>
      <c r="FLN172" s="244"/>
      <c r="FLO172" s="244"/>
      <c r="FLP172" s="244"/>
      <c r="FLQ172" s="244"/>
      <c r="FLR172" s="244"/>
      <c r="FLS172" s="244"/>
      <c r="FLT172" s="244"/>
      <c r="FLU172" s="244"/>
      <c r="FLV172" s="244"/>
      <c r="FLW172" s="244"/>
      <c r="FLX172" s="244"/>
      <c r="FLY172" s="244"/>
      <c r="FLZ172" s="244"/>
      <c r="FMA172" s="244"/>
      <c r="FMB172" s="244"/>
      <c r="FMC172" s="244"/>
      <c r="FMD172" s="244"/>
      <c r="FME172" s="244"/>
      <c r="FMF172" s="244"/>
      <c r="FMG172" s="244"/>
      <c r="FMH172" s="244"/>
      <c r="FMI172" s="244"/>
      <c r="FMJ172" s="244"/>
      <c r="FMK172" s="244"/>
      <c r="FML172" s="244"/>
      <c r="FMM172" s="244"/>
      <c r="FMN172" s="244"/>
      <c r="FMO172" s="244"/>
      <c r="FMP172" s="244"/>
      <c r="FMQ172" s="244"/>
      <c r="FMR172" s="244"/>
      <c r="FMS172" s="244"/>
      <c r="FMT172" s="244"/>
      <c r="FMU172" s="244"/>
      <c r="FMV172" s="244"/>
      <c r="FMW172" s="244"/>
      <c r="FMX172" s="244"/>
      <c r="FMY172" s="244"/>
      <c r="FMZ172" s="244"/>
      <c r="FNA172" s="244"/>
      <c r="FNB172" s="244"/>
      <c r="FNC172" s="244"/>
      <c r="FND172" s="244"/>
      <c r="FNE172" s="244"/>
      <c r="FNF172" s="244"/>
      <c r="FNG172" s="244"/>
      <c r="FNH172" s="244"/>
      <c r="FNI172" s="244"/>
      <c r="FNJ172" s="244"/>
      <c r="FNK172" s="244"/>
      <c r="FNL172" s="244"/>
      <c r="FNM172" s="244"/>
      <c r="FNN172" s="244"/>
      <c r="FNO172" s="244"/>
      <c r="FNP172" s="244"/>
      <c r="FNQ172" s="244"/>
      <c r="FNR172" s="244"/>
      <c r="FNS172" s="244"/>
      <c r="FNT172" s="244"/>
      <c r="FNU172" s="244"/>
      <c r="FNV172" s="244"/>
      <c r="FNW172" s="244"/>
      <c r="FNX172" s="244"/>
      <c r="FNY172" s="244"/>
      <c r="FNZ172" s="244"/>
      <c r="FOA172" s="244"/>
      <c r="FOB172" s="244"/>
      <c r="FOC172" s="244"/>
      <c r="FOD172" s="244"/>
      <c r="FOE172" s="244"/>
      <c r="FOF172" s="244"/>
      <c r="FOG172" s="244"/>
      <c r="FOH172" s="244"/>
      <c r="FOI172" s="244"/>
      <c r="FOJ172" s="244"/>
      <c r="FOK172" s="244"/>
      <c r="FOL172" s="244"/>
      <c r="FOM172" s="244"/>
      <c r="FON172" s="244"/>
      <c r="FOO172" s="244"/>
      <c r="FOP172" s="244"/>
      <c r="FOQ172" s="244"/>
      <c r="FOR172" s="244"/>
      <c r="FOS172" s="244"/>
      <c r="FOT172" s="244"/>
      <c r="FOU172" s="244"/>
      <c r="FOV172" s="244"/>
      <c r="FOW172" s="244"/>
      <c r="FOX172" s="244"/>
      <c r="FOY172" s="244"/>
      <c r="FOZ172" s="244"/>
      <c r="FPA172" s="244"/>
      <c r="FPB172" s="244"/>
      <c r="FPC172" s="244"/>
      <c r="FPD172" s="244"/>
      <c r="FPE172" s="244"/>
      <c r="FPF172" s="244"/>
      <c r="FPG172" s="244"/>
      <c r="FPH172" s="244"/>
      <c r="FPI172" s="244"/>
      <c r="FPJ172" s="244"/>
      <c r="FPK172" s="244"/>
      <c r="FPL172" s="244"/>
      <c r="FPM172" s="244"/>
      <c r="FPN172" s="244"/>
      <c r="FPO172" s="244"/>
      <c r="FPP172" s="244"/>
      <c r="FPQ172" s="244"/>
      <c r="FPR172" s="244"/>
      <c r="FPS172" s="244"/>
      <c r="FPT172" s="244"/>
      <c r="FPU172" s="244"/>
      <c r="FPV172" s="244"/>
      <c r="FPW172" s="244"/>
      <c r="FPX172" s="244"/>
      <c r="FPY172" s="244"/>
      <c r="FPZ172" s="244"/>
      <c r="FQA172" s="244"/>
      <c r="FQB172" s="244"/>
      <c r="FQC172" s="244"/>
      <c r="FQD172" s="244"/>
      <c r="FQE172" s="244"/>
      <c r="FQF172" s="244"/>
      <c r="FQG172" s="244"/>
      <c r="FQH172" s="244"/>
      <c r="FQI172" s="244"/>
      <c r="FQJ172" s="244"/>
      <c r="FQK172" s="244"/>
      <c r="FQL172" s="244"/>
      <c r="FQM172" s="244"/>
      <c r="FQN172" s="244"/>
      <c r="FQO172" s="244"/>
      <c r="FQP172" s="244"/>
      <c r="FQQ172" s="244"/>
      <c r="FQR172" s="244"/>
      <c r="FQS172" s="244"/>
      <c r="FQT172" s="244"/>
      <c r="FQU172" s="244"/>
      <c r="FQV172" s="244"/>
      <c r="FQW172" s="244"/>
      <c r="FQX172" s="244"/>
      <c r="FQY172" s="244"/>
      <c r="FQZ172" s="244"/>
      <c r="FRA172" s="244"/>
      <c r="FRB172" s="244"/>
      <c r="FRC172" s="244"/>
      <c r="FRD172" s="244"/>
      <c r="FRE172" s="244"/>
      <c r="FRF172" s="244"/>
      <c r="FRG172" s="244"/>
      <c r="FRH172" s="244"/>
      <c r="FRI172" s="244"/>
      <c r="FRJ172" s="244"/>
      <c r="FRK172" s="244"/>
      <c r="FRL172" s="244"/>
      <c r="FRM172" s="244"/>
      <c r="FRN172" s="244"/>
      <c r="FRO172" s="244"/>
      <c r="FRP172" s="244"/>
      <c r="FRQ172" s="244"/>
      <c r="FRR172" s="244"/>
      <c r="FRS172" s="244"/>
      <c r="FRT172" s="244"/>
      <c r="FRU172" s="244"/>
      <c r="FRV172" s="244"/>
      <c r="FRW172" s="244"/>
      <c r="FRX172" s="244"/>
      <c r="FRY172" s="244"/>
      <c r="FRZ172" s="244"/>
      <c r="FSA172" s="244"/>
      <c r="FSB172" s="244"/>
      <c r="FSC172" s="244"/>
      <c r="FSD172" s="244"/>
      <c r="FSE172" s="244"/>
      <c r="FSF172" s="244"/>
      <c r="FSG172" s="244"/>
      <c r="FSH172" s="244"/>
      <c r="FSI172" s="244"/>
      <c r="FSJ172" s="244"/>
      <c r="FSK172" s="244"/>
      <c r="FSL172" s="244"/>
      <c r="FSM172" s="244"/>
      <c r="FSN172" s="244"/>
      <c r="FSO172" s="244"/>
      <c r="FSP172" s="244"/>
      <c r="FSQ172" s="244"/>
      <c r="FSR172" s="244"/>
      <c r="FSS172" s="244"/>
      <c r="FST172" s="244"/>
      <c r="FSU172" s="244"/>
      <c r="FSV172" s="244"/>
      <c r="FSW172" s="244"/>
      <c r="FSX172" s="244"/>
      <c r="FSY172" s="244"/>
      <c r="FSZ172" s="244"/>
      <c r="FTA172" s="244"/>
      <c r="FTB172" s="244"/>
      <c r="FTC172" s="244"/>
      <c r="FTD172" s="244"/>
      <c r="FTE172" s="244"/>
      <c r="FTF172" s="244"/>
      <c r="FTG172" s="244"/>
      <c r="FTH172" s="244"/>
      <c r="FTI172" s="244"/>
      <c r="FTJ172" s="244"/>
      <c r="FTK172" s="244"/>
      <c r="FTL172" s="244"/>
      <c r="FTM172" s="244"/>
      <c r="FTN172" s="244"/>
      <c r="FTO172" s="244"/>
      <c r="FTP172" s="244"/>
      <c r="FTQ172" s="244"/>
      <c r="FTR172" s="244"/>
      <c r="FTS172" s="244"/>
      <c r="FTT172" s="244"/>
      <c r="FTU172" s="244"/>
      <c r="FTV172" s="244"/>
      <c r="FTW172" s="244"/>
      <c r="FTX172" s="244"/>
      <c r="FTY172" s="244"/>
      <c r="FTZ172" s="244"/>
      <c r="FUA172" s="244"/>
      <c r="FUB172" s="244"/>
      <c r="FUC172" s="244"/>
      <c r="FUD172" s="244"/>
      <c r="FUE172" s="244"/>
      <c r="FUF172" s="244"/>
      <c r="FUG172" s="244"/>
      <c r="FUH172" s="244"/>
      <c r="FUI172" s="244"/>
      <c r="FUJ172" s="244"/>
      <c r="FUK172" s="244"/>
      <c r="FUL172" s="244"/>
      <c r="FUM172" s="244"/>
      <c r="FUN172" s="244"/>
      <c r="FUO172" s="244"/>
      <c r="FUP172" s="244"/>
      <c r="FUQ172" s="244"/>
      <c r="FUR172" s="244"/>
      <c r="FUS172" s="244"/>
      <c r="FUT172" s="244"/>
      <c r="FUU172" s="244"/>
      <c r="FUV172" s="244"/>
      <c r="FUW172" s="244"/>
      <c r="FUX172" s="244"/>
      <c r="FUY172" s="244"/>
      <c r="FUZ172" s="244"/>
      <c r="FVA172" s="244"/>
      <c r="FVB172" s="244"/>
      <c r="FVC172" s="244"/>
      <c r="FVD172" s="244"/>
      <c r="FVE172" s="244"/>
      <c r="FVF172" s="244"/>
      <c r="FVG172" s="244"/>
      <c r="FVH172" s="244"/>
      <c r="FVI172" s="244"/>
      <c r="FVJ172" s="244"/>
      <c r="FVK172" s="244"/>
      <c r="FVL172" s="244"/>
      <c r="FVM172" s="244"/>
      <c r="FVN172" s="244"/>
      <c r="FVO172" s="244"/>
      <c r="FVP172" s="244"/>
      <c r="FVQ172" s="244"/>
      <c r="FVR172" s="244"/>
      <c r="FVS172" s="244"/>
      <c r="FVT172" s="244"/>
      <c r="FVU172" s="244"/>
      <c r="FVV172" s="244"/>
      <c r="FVW172" s="244"/>
      <c r="FVX172" s="244"/>
      <c r="FVY172" s="244"/>
      <c r="FVZ172" s="244"/>
      <c r="FWA172" s="244"/>
      <c r="FWB172" s="244"/>
      <c r="FWC172" s="244"/>
      <c r="FWD172" s="244"/>
      <c r="FWE172" s="244"/>
      <c r="FWF172" s="244"/>
      <c r="FWG172" s="244"/>
      <c r="FWH172" s="244"/>
      <c r="FWI172" s="244"/>
      <c r="FWJ172" s="244"/>
      <c r="FWK172" s="244"/>
      <c r="FWL172" s="244"/>
      <c r="FWM172" s="244"/>
      <c r="FWN172" s="244"/>
      <c r="FWO172" s="244"/>
      <c r="FWP172" s="244"/>
      <c r="FWQ172" s="244"/>
      <c r="FWR172" s="244"/>
      <c r="FWS172" s="244"/>
      <c r="FWT172" s="244"/>
      <c r="FWU172" s="244"/>
      <c r="FWV172" s="244"/>
      <c r="FWW172" s="244"/>
      <c r="FWX172" s="244"/>
      <c r="FWY172" s="244"/>
      <c r="FWZ172" s="244"/>
      <c r="FXA172" s="244"/>
      <c r="FXB172" s="244"/>
      <c r="FXC172" s="244"/>
      <c r="FXD172" s="244"/>
      <c r="FXE172" s="244"/>
      <c r="FXF172" s="244"/>
      <c r="FXG172" s="244"/>
      <c r="FXH172" s="244"/>
      <c r="FXI172" s="244"/>
      <c r="FXJ172" s="244"/>
      <c r="FXK172" s="244"/>
      <c r="FXL172" s="244"/>
      <c r="FXM172" s="244"/>
      <c r="FXN172" s="244"/>
      <c r="FXO172" s="244"/>
      <c r="FXP172" s="244"/>
      <c r="FXQ172" s="244"/>
      <c r="FXR172" s="244"/>
      <c r="FXS172" s="244"/>
      <c r="FXT172" s="244"/>
      <c r="FXU172" s="244"/>
      <c r="FXV172" s="244"/>
      <c r="FXW172" s="244"/>
      <c r="FXX172" s="244"/>
      <c r="FXY172" s="244"/>
      <c r="FXZ172" s="244"/>
      <c r="FYA172" s="244"/>
      <c r="FYB172" s="244"/>
      <c r="FYC172" s="244"/>
      <c r="FYD172" s="244"/>
      <c r="FYE172" s="244"/>
      <c r="FYF172" s="244"/>
      <c r="FYG172" s="244"/>
      <c r="FYH172" s="244"/>
      <c r="FYI172" s="244"/>
      <c r="FYJ172" s="244"/>
      <c r="FYK172" s="244"/>
      <c r="FYL172" s="244"/>
      <c r="FYM172" s="244"/>
      <c r="FYN172" s="244"/>
      <c r="FYO172" s="244"/>
      <c r="FYP172" s="244"/>
      <c r="FYQ172" s="244"/>
      <c r="FYR172" s="244"/>
      <c r="FYS172" s="244"/>
      <c r="FYT172" s="244"/>
      <c r="FYU172" s="244"/>
      <c r="FYV172" s="244"/>
      <c r="FYW172" s="244"/>
      <c r="FYX172" s="244"/>
      <c r="FYY172" s="244"/>
      <c r="FYZ172" s="244"/>
      <c r="FZA172" s="244"/>
      <c r="FZB172" s="244"/>
      <c r="FZC172" s="244"/>
      <c r="FZD172" s="244"/>
      <c r="FZE172" s="244"/>
      <c r="FZF172" s="244"/>
      <c r="FZG172" s="244"/>
      <c r="FZH172" s="244"/>
      <c r="FZI172" s="244"/>
      <c r="FZJ172" s="244"/>
      <c r="FZK172" s="244"/>
      <c r="FZL172" s="244"/>
      <c r="FZM172" s="244"/>
      <c r="FZN172" s="244"/>
      <c r="FZO172" s="244"/>
      <c r="FZP172" s="244"/>
      <c r="FZQ172" s="244"/>
      <c r="FZR172" s="244"/>
      <c r="FZS172" s="244"/>
      <c r="FZT172" s="244"/>
      <c r="FZU172" s="244"/>
      <c r="FZV172" s="244"/>
      <c r="FZW172" s="244"/>
      <c r="FZX172" s="244"/>
      <c r="FZY172" s="244"/>
      <c r="FZZ172" s="244"/>
      <c r="GAA172" s="244"/>
      <c r="GAB172" s="244"/>
      <c r="GAC172" s="244"/>
      <c r="GAD172" s="244"/>
      <c r="GAE172" s="244"/>
      <c r="GAF172" s="244"/>
      <c r="GAG172" s="244"/>
      <c r="GAH172" s="244"/>
      <c r="GAI172" s="244"/>
      <c r="GAJ172" s="244"/>
      <c r="GAK172" s="244"/>
      <c r="GAL172" s="244"/>
      <c r="GAM172" s="244"/>
      <c r="GAN172" s="244"/>
      <c r="GAO172" s="244"/>
      <c r="GAP172" s="244"/>
      <c r="GAQ172" s="244"/>
      <c r="GAR172" s="244"/>
      <c r="GAS172" s="244"/>
      <c r="GAT172" s="244"/>
      <c r="GAU172" s="244"/>
      <c r="GAV172" s="244"/>
      <c r="GAW172" s="244"/>
      <c r="GAX172" s="244"/>
      <c r="GAY172" s="244"/>
      <c r="GAZ172" s="244"/>
      <c r="GBA172" s="244"/>
      <c r="GBB172" s="244"/>
      <c r="GBC172" s="244"/>
      <c r="GBD172" s="244"/>
      <c r="GBE172" s="244"/>
      <c r="GBF172" s="244"/>
      <c r="GBG172" s="244"/>
      <c r="GBH172" s="244"/>
      <c r="GBI172" s="244"/>
      <c r="GBJ172" s="244"/>
      <c r="GBK172" s="244"/>
      <c r="GBL172" s="244"/>
      <c r="GBM172" s="244"/>
      <c r="GBN172" s="244"/>
      <c r="GBO172" s="244"/>
      <c r="GBP172" s="244"/>
      <c r="GBQ172" s="244"/>
      <c r="GBR172" s="244"/>
      <c r="GBS172" s="244"/>
      <c r="GBT172" s="244"/>
      <c r="GBU172" s="244"/>
      <c r="GBV172" s="244"/>
      <c r="GBW172" s="244"/>
      <c r="GBX172" s="244"/>
      <c r="GBY172" s="244"/>
      <c r="GBZ172" s="244"/>
      <c r="GCA172" s="244"/>
      <c r="GCB172" s="244"/>
      <c r="GCC172" s="244"/>
      <c r="GCD172" s="244"/>
      <c r="GCE172" s="244"/>
      <c r="GCF172" s="244"/>
      <c r="GCG172" s="244"/>
      <c r="GCH172" s="244"/>
      <c r="GCI172" s="244"/>
      <c r="GCJ172" s="244"/>
      <c r="GCK172" s="244"/>
      <c r="GCL172" s="244"/>
      <c r="GCM172" s="244"/>
      <c r="GCN172" s="244"/>
      <c r="GCO172" s="244"/>
      <c r="GCP172" s="244"/>
      <c r="GCQ172" s="244"/>
      <c r="GCR172" s="244"/>
      <c r="GCS172" s="244"/>
      <c r="GCT172" s="244"/>
      <c r="GCU172" s="244"/>
      <c r="GCV172" s="244"/>
      <c r="GCW172" s="244"/>
      <c r="GCX172" s="244"/>
      <c r="GCY172" s="244"/>
      <c r="GCZ172" s="244"/>
      <c r="GDA172" s="244"/>
      <c r="GDB172" s="244"/>
      <c r="GDC172" s="244"/>
      <c r="GDD172" s="244"/>
      <c r="GDE172" s="244"/>
      <c r="GDF172" s="244"/>
      <c r="GDG172" s="244"/>
      <c r="GDH172" s="244"/>
      <c r="GDI172" s="244"/>
      <c r="GDJ172" s="244"/>
      <c r="GDK172" s="244"/>
      <c r="GDL172" s="244"/>
      <c r="GDM172" s="244"/>
      <c r="GDN172" s="244"/>
      <c r="GDO172" s="244"/>
      <c r="GDP172" s="244"/>
      <c r="GDQ172" s="244"/>
      <c r="GDR172" s="244"/>
      <c r="GDS172" s="244"/>
      <c r="GDT172" s="244"/>
      <c r="GDU172" s="244"/>
      <c r="GDV172" s="244"/>
      <c r="GDW172" s="244"/>
      <c r="GDX172" s="244"/>
      <c r="GDY172" s="244"/>
      <c r="GDZ172" s="244"/>
      <c r="GEA172" s="244"/>
      <c r="GEB172" s="244"/>
      <c r="GEC172" s="244"/>
      <c r="GED172" s="244"/>
      <c r="GEE172" s="244"/>
      <c r="GEF172" s="244"/>
      <c r="GEG172" s="244"/>
      <c r="GEH172" s="244"/>
      <c r="GEI172" s="244"/>
      <c r="GEJ172" s="244"/>
      <c r="GEK172" s="244"/>
      <c r="GEL172" s="244"/>
      <c r="GEM172" s="244"/>
      <c r="GEN172" s="244"/>
      <c r="GEO172" s="244"/>
      <c r="GEP172" s="244"/>
      <c r="GEQ172" s="244"/>
      <c r="GER172" s="244"/>
      <c r="GES172" s="244"/>
      <c r="GET172" s="244"/>
      <c r="GEU172" s="244"/>
      <c r="GEV172" s="244"/>
      <c r="GEW172" s="244"/>
      <c r="GEX172" s="244"/>
      <c r="GEY172" s="244"/>
      <c r="GEZ172" s="244"/>
      <c r="GFA172" s="244"/>
      <c r="GFB172" s="244"/>
      <c r="GFC172" s="244"/>
      <c r="GFD172" s="244"/>
      <c r="GFE172" s="244"/>
      <c r="GFF172" s="244"/>
      <c r="GFG172" s="244"/>
      <c r="GFH172" s="244"/>
      <c r="GFI172" s="244"/>
      <c r="GFJ172" s="244"/>
      <c r="GFK172" s="244"/>
      <c r="GFL172" s="244"/>
      <c r="GFM172" s="244"/>
      <c r="GFN172" s="244"/>
      <c r="GFO172" s="244"/>
      <c r="GFP172" s="244"/>
      <c r="GFQ172" s="244"/>
      <c r="GFR172" s="244"/>
      <c r="GFS172" s="244"/>
      <c r="GFT172" s="244"/>
      <c r="GFU172" s="244"/>
      <c r="GFV172" s="244"/>
      <c r="GFW172" s="244"/>
      <c r="GFX172" s="244"/>
      <c r="GFY172" s="244"/>
      <c r="GFZ172" s="244"/>
      <c r="GGA172" s="244"/>
      <c r="GGB172" s="244"/>
      <c r="GGC172" s="244"/>
      <c r="GGD172" s="244"/>
      <c r="GGE172" s="244"/>
      <c r="GGF172" s="244"/>
      <c r="GGG172" s="244"/>
      <c r="GGH172" s="244"/>
      <c r="GGI172" s="244"/>
      <c r="GGJ172" s="244"/>
      <c r="GGK172" s="244"/>
      <c r="GGL172" s="244"/>
      <c r="GGM172" s="244"/>
      <c r="GGN172" s="244"/>
      <c r="GGO172" s="244"/>
      <c r="GGP172" s="244"/>
      <c r="GGQ172" s="244"/>
      <c r="GGR172" s="244"/>
      <c r="GGS172" s="244"/>
      <c r="GGT172" s="244"/>
      <c r="GGU172" s="244"/>
      <c r="GGV172" s="244"/>
      <c r="GGW172" s="244"/>
      <c r="GGX172" s="244"/>
      <c r="GGY172" s="244"/>
      <c r="GGZ172" s="244"/>
      <c r="GHA172" s="244"/>
      <c r="GHB172" s="244"/>
      <c r="GHC172" s="244"/>
      <c r="GHD172" s="244"/>
      <c r="GHE172" s="244"/>
      <c r="GHF172" s="244"/>
      <c r="GHG172" s="244"/>
      <c r="GHH172" s="244"/>
      <c r="GHI172" s="244"/>
      <c r="GHJ172" s="244"/>
      <c r="GHK172" s="244"/>
      <c r="GHL172" s="244"/>
      <c r="GHM172" s="244"/>
      <c r="GHN172" s="244"/>
      <c r="GHO172" s="244"/>
      <c r="GHP172" s="244"/>
      <c r="GHQ172" s="244"/>
      <c r="GHR172" s="244"/>
      <c r="GHS172" s="244"/>
      <c r="GHT172" s="244"/>
      <c r="GHU172" s="244"/>
      <c r="GHV172" s="244"/>
      <c r="GHW172" s="244"/>
      <c r="GHX172" s="244"/>
      <c r="GHY172" s="244"/>
      <c r="GHZ172" s="244"/>
      <c r="GIA172" s="244"/>
      <c r="GIB172" s="244"/>
      <c r="GIC172" s="244"/>
      <c r="GID172" s="244"/>
      <c r="GIE172" s="244"/>
      <c r="GIF172" s="244"/>
      <c r="GIG172" s="244"/>
      <c r="GIH172" s="244"/>
      <c r="GII172" s="244"/>
      <c r="GIJ172" s="244"/>
      <c r="GIK172" s="244"/>
      <c r="GIL172" s="244"/>
      <c r="GIM172" s="244"/>
      <c r="GIN172" s="244"/>
      <c r="GIO172" s="244"/>
      <c r="GIP172" s="244"/>
      <c r="GIQ172" s="244"/>
      <c r="GIR172" s="244"/>
      <c r="GIS172" s="244"/>
      <c r="GIT172" s="244"/>
      <c r="GIU172" s="244"/>
      <c r="GIV172" s="244"/>
      <c r="GIW172" s="244"/>
      <c r="GIX172" s="244"/>
      <c r="GIY172" s="244"/>
      <c r="GIZ172" s="244"/>
      <c r="GJA172" s="244"/>
      <c r="GJB172" s="244"/>
      <c r="GJC172" s="244"/>
      <c r="GJD172" s="244"/>
      <c r="GJE172" s="244"/>
      <c r="GJF172" s="244"/>
      <c r="GJG172" s="244"/>
      <c r="GJH172" s="244"/>
      <c r="GJI172" s="244"/>
      <c r="GJJ172" s="244"/>
      <c r="GJK172" s="244"/>
      <c r="GJL172" s="244"/>
      <c r="GJM172" s="244"/>
      <c r="GJN172" s="244"/>
      <c r="GJO172" s="244"/>
      <c r="GJP172" s="244"/>
      <c r="GJQ172" s="244"/>
      <c r="GJR172" s="244"/>
      <c r="GJS172" s="244"/>
      <c r="GJT172" s="244"/>
      <c r="GJU172" s="244"/>
      <c r="GJV172" s="244"/>
      <c r="GJW172" s="244"/>
      <c r="GJX172" s="244"/>
      <c r="GJY172" s="244"/>
      <c r="GJZ172" s="244"/>
      <c r="GKA172" s="244"/>
      <c r="GKB172" s="244"/>
      <c r="GKC172" s="244"/>
      <c r="GKD172" s="244"/>
      <c r="GKE172" s="244"/>
      <c r="GKF172" s="244"/>
      <c r="GKG172" s="244"/>
      <c r="GKH172" s="244"/>
      <c r="GKI172" s="244"/>
      <c r="GKJ172" s="244"/>
      <c r="GKK172" s="244"/>
      <c r="GKL172" s="244"/>
      <c r="GKM172" s="244"/>
      <c r="GKN172" s="244"/>
      <c r="GKO172" s="244"/>
      <c r="GKP172" s="244"/>
      <c r="GKQ172" s="244"/>
      <c r="GKR172" s="244"/>
      <c r="GKS172" s="244"/>
      <c r="GKT172" s="244"/>
      <c r="GKU172" s="244"/>
      <c r="GKV172" s="244"/>
      <c r="GKW172" s="244"/>
      <c r="GKX172" s="244"/>
      <c r="GKY172" s="244"/>
      <c r="GKZ172" s="244"/>
      <c r="GLA172" s="244"/>
      <c r="GLB172" s="244"/>
      <c r="GLC172" s="244"/>
      <c r="GLD172" s="244"/>
      <c r="GLE172" s="244"/>
      <c r="GLF172" s="244"/>
      <c r="GLG172" s="244"/>
      <c r="GLH172" s="244"/>
      <c r="GLI172" s="244"/>
      <c r="GLJ172" s="244"/>
      <c r="GLK172" s="244"/>
      <c r="GLL172" s="244"/>
      <c r="GLM172" s="244"/>
      <c r="GLN172" s="244"/>
      <c r="GLO172" s="244"/>
      <c r="GLP172" s="244"/>
      <c r="GLQ172" s="244"/>
      <c r="GLR172" s="244"/>
      <c r="GLS172" s="244"/>
      <c r="GLT172" s="244"/>
      <c r="GLU172" s="244"/>
      <c r="GLV172" s="244"/>
      <c r="GLW172" s="244"/>
      <c r="GLX172" s="244"/>
      <c r="GLY172" s="244"/>
      <c r="GLZ172" s="244"/>
      <c r="GMA172" s="244"/>
      <c r="GMB172" s="244"/>
      <c r="GMC172" s="244"/>
      <c r="GMD172" s="244"/>
      <c r="GME172" s="244"/>
      <c r="GMF172" s="244"/>
      <c r="GMG172" s="244"/>
      <c r="GMH172" s="244"/>
      <c r="GMI172" s="244"/>
      <c r="GMJ172" s="244"/>
      <c r="GMK172" s="244"/>
      <c r="GML172" s="244"/>
      <c r="GMM172" s="244"/>
      <c r="GMN172" s="244"/>
      <c r="GMO172" s="244"/>
      <c r="GMP172" s="244"/>
      <c r="GMQ172" s="244"/>
      <c r="GMR172" s="244"/>
      <c r="GMS172" s="244"/>
      <c r="GMT172" s="244"/>
      <c r="GMU172" s="244"/>
      <c r="GMV172" s="244"/>
      <c r="GMW172" s="244"/>
      <c r="GMX172" s="244"/>
      <c r="GMY172" s="244"/>
      <c r="GMZ172" s="244"/>
      <c r="GNA172" s="244"/>
      <c r="GNB172" s="244"/>
      <c r="GNC172" s="244"/>
      <c r="GND172" s="244"/>
      <c r="GNE172" s="244"/>
      <c r="GNF172" s="244"/>
      <c r="GNG172" s="244"/>
      <c r="GNH172" s="244"/>
      <c r="GNI172" s="244"/>
      <c r="GNJ172" s="244"/>
      <c r="GNK172" s="244"/>
      <c r="GNL172" s="244"/>
      <c r="GNM172" s="244"/>
      <c r="GNN172" s="244"/>
      <c r="GNO172" s="244"/>
      <c r="GNP172" s="244"/>
      <c r="GNQ172" s="244"/>
      <c r="GNR172" s="244"/>
      <c r="GNS172" s="244"/>
      <c r="GNT172" s="244"/>
      <c r="GNU172" s="244"/>
      <c r="GNV172" s="244"/>
      <c r="GNW172" s="244"/>
      <c r="GNX172" s="244"/>
      <c r="GNY172" s="244"/>
      <c r="GNZ172" s="244"/>
      <c r="GOA172" s="244"/>
      <c r="GOB172" s="244"/>
      <c r="GOC172" s="244"/>
      <c r="GOD172" s="244"/>
      <c r="GOE172" s="244"/>
      <c r="GOF172" s="244"/>
      <c r="GOG172" s="244"/>
      <c r="GOH172" s="244"/>
      <c r="GOI172" s="244"/>
      <c r="GOJ172" s="244"/>
      <c r="GOK172" s="244"/>
      <c r="GOL172" s="244"/>
      <c r="GOM172" s="244"/>
      <c r="GON172" s="244"/>
      <c r="GOO172" s="244"/>
      <c r="GOP172" s="244"/>
      <c r="GOQ172" s="244"/>
      <c r="GOR172" s="244"/>
      <c r="GOS172" s="244"/>
      <c r="GOT172" s="244"/>
      <c r="GOU172" s="244"/>
      <c r="GOV172" s="244"/>
      <c r="GOW172" s="244"/>
      <c r="GOX172" s="244"/>
      <c r="GOY172" s="244"/>
      <c r="GOZ172" s="244"/>
      <c r="GPA172" s="244"/>
      <c r="GPB172" s="244"/>
      <c r="GPC172" s="244"/>
      <c r="GPD172" s="244"/>
      <c r="GPE172" s="244"/>
      <c r="GPF172" s="244"/>
      <c r="GPG172" s="244"/>
      <c r="GPH172" s="244"/>
      <c r="GPI172" s="244"/>
      <c r="GPJ172" s="244"/>
      <c r="GPK172" s="244"/>
      <c r="GPL172" s="244"/>
      <c r="GPM172" s="244"/>
      <c r="GPN172" s="244"/>
      <c r="GPO172" s="244"/>
      <c r="GPP172" s="244"/>
      <c r="GPQ172" s="244"/>
      <c r="GPR172" s="244"/>
      <c r="GPS172" s="244"/>
      <c r="GPT172" s="244"/>
      <c r="GPU172" s="244"/>
      <c r="GPV172" s="244"/>
      <c r="GPW172" s="244"/>
      <c r="GPX172" s="244"/>
      <c r="GPY172" s="244"/>
      <c r="GPZ172" s="244"/>
      <c r="GQA172" s="244"/>
      <c r="GQB172" s="244"/>
      <c r="GQC172" s="244"/>
      <c r="GQD172" s="244"/>
      <c r="GQE172" s="244"/>
      <c r="GQF172" s="244"/>
      <c r="GQG172" s="244"/>
      <c r="GQH172" s="244"/>
      <c r="GQI172" s="244"/>
      <c r="GQJ172" s="244"/>
      <c r="GQK172" s="244"/>
      <c r="GQL172" s="244"/>
      <c r="GQM172" s="244"/>
      <c r="GQN172" s="244"/>
      <c r="GQO172" s="244"/>
      <c r="GQP172" s="244"/>
      <c r="GQQ172" s="244"/>
      <c r="GQR172" s="244"/>
      <c r="GQS172" s="244"/>
      <c r="GQT172" s="244"/>
      <c r="GQU172" s="244"/>
      <c r="GQV172" s="244"/>
      <c r="GQW172" s="244"/>
      <c r="GQX172" s="244"/>
      <c r="GQY172" s="244"/>
      <c r="GQZ172" s="244"/>
      <c r="GRA172" s="244"/>
      <c r="GRB172" s="244"/>
      <c r="GRC172" s="244"/>
      <c r="GRD172" s="244"/>
      <c r="GRE172" s="244"/>
      <c r="GRF172" s="244"/>
      <c r="GRG172" s="244"/>
      <c r="GRH172" s="244"/>
      <c r="GRI172" s="244"/>
      <c r="GRJ172" s="244"/>
      <c r="GRK172" s="244"/>
      <c r="GRL172" s="244"/>
      <c r="GRM172" s="244"/>
      <c r="GRN172" s="244"/>
      <c r="GRO172" s="244"/>
      <c r="GRP172" s="244"/>
      <c r="GRQ172" s="244"/>
      <c r="GRR172" s="244"/>
      <c r="GRS172" s="244"/>
      <c r="GRT172" s="244"/>
      <c r="GRU172" s="244"/>
      <c r="GRV172" s="244"/>
      <c r="GRW172" s="244"/>
      <c r="GRX172" s="244"/>
      <c r="GRY172" s="244"/>
      <c r="GRZ172" s="244"/>
      <c r="GSA172" s="244"/>
      <c r="GSB172" s="244"/>
      <c r="GSC172" s="244"/>
      <c r="GSD172" s="244"/>
      <c r="GSE172" s="244"/>
      <c r="GSF172" s="244"/>
      <c r="GSG172" s="244"/>
      <c r="GSH172" s="244"/>
      <c r="GSI172" s="244"/>
      <c r="GSJ172" s="244"/>
      <c r="GSK172" s="244"/>
      <c r="GSL172" s="244"/>
      <c r="GSM172" s="244"/>
      <c r="GSN172" s="244"/>
      <c r="GSO172" s="244"/>
      <c r="GSP172" s="244"/>
      <c r="GSQ172" s="244"/>
      <c r="GSR172" s="244"/>
      <c r="GSS172" s="244"/>
      <c r="GST172" s="244"/>
      <c r="GSU172" s="244"/>
      <c r="GSV172" s="244"/>
      <c r="GSW172" s="244"/>
      <c r="GSX172" s="244"/>
      <c r="GSY172" s="244"/>
      <c r="GSZ172" s="244"/>
      <c r="GTA172" s="244"/>
      <c r="GTB172" s="244"/>
      <c r="GTC172" s="244"/>
      <c r="GTD172" s="244"/>
      <c r="GTE172" s="244"/>
      <c r="GTF172" s="244"/>
      <c r="GTG172" s="244"/>
      <c r="GTH172" s="244"/>
      <c r="GTI172" s="244"/>
      <c r="GTJ172" s="244"/>
      <c r="GTK172" s="244"/>
      <c r="GTL172" s="244"/>
      <c r="GTM172" s="244"/>
      <c r="GTN172" s="244"/>
      <c r="GTO172" s="244"/>
      <c r="GTP172" s="244"/>
      <c r="GTQ172" s="244"/>
      <c r="GTR172" s="244"/>
      <c r="GTS172" s="244"/>
      <c r="GTT172" s="244"/>
      <c r="GTU172" s="244"/>
      <c r="GTV172" s="244"/>
      <c r="GTW172" s="244"/>
      <c r="GTX172" s="244"/>
      <c r="GTY172" s="244"/>
      <c r="GTZ172" s="244"/>
      <c r="GUA172" s="244"/>
      <c r="GUB172" s="244"/>
      <c r="GUC172" s="244"/>
      <c r="GUD172" s="244"/>
      <c r="GUE172" s="244"/>
      <c r="GUF172" s="244"/>
      <c r="GUG172" s="244"/>
      <c r="GUH172" s="244"/>
      <c r="GUI172" s="244"/>
      <c r="GUJ172" s="244"/>
      <c r="GUK172" s="244"/>
      <c r="GUL172" s="244"/>
      <c r="GUM172" s="244"/>
      <c r="GUN172" s="244"/>
      <c r="GUO172" s="244"/>
      <c r="GUP172" s="244"/>
      <c r="GUQ172" s="244"/>
      <c r="GUR172" s="244"/>
      <c r="GUS172" s="244"/>
      <c r="GUT172" s="244"/>
      <c r="GUU172" s="244"/>
      <c r="GUV172" s="244"/>
      <c r="GUW172" s="244"/>
      <c r="GUX172" s="244"/>
      <c r="GUY172" s="244"/>
      <c r="GUZ172" s="244"/>
      <c r="GVA172" s="244"/>
      <c r="GVB172" s="244"/>
      <c r="GVC172" s="244"/>
      <c r="GVD172" s="244"/>
      <c r="GVE172" s="244"/>
      <c r="GVF172" s="244"/>
      <c r="GVG172" s="244"/>
      <c r="GVH172" s="244"/>
      <c r="GVI172" s="244"/>
      <c r="GVJ172" s="244"/>
      <c r="GVK172" s="244"/>
      <c r="GVL172" s="244"/>
      <c r="GVM172" s="244"/>
      <c r="GVN172" s="244"/>
      <c r="GVO172" s="244"/>
      <c r="GVP172" s="244"/>
      <c r="GVQ172" s="244"/>
      <c r="GVR172" s="244"/>
      <c r="GVS172" s="244"/>
      <c r="GVT172" s="244"/>
      <c r="GVU172" s="244"/>
      <c r="GVV172" s="244"/>
      <c r="GVW172" s="244"/>
      <c r="GVX172" s="244"/>
      <c r="GVY172" s="244"/>
      <c r="GVZ172" s="244"/>
      <c r="GWA172" s="244"/>
      <c r="GWB172" s="244"/>
      <c r="GWC172" s="244"/>
      <c r="GWD172" s="244"/>
      <c r="GWE172" s="244"/>
      <c r="GWF172" s="244"/>
      <c r="GWG172" s="244"/>
      <c r="GWH172" s="244"/>
      <c r="GWI172" s="244"/>
      <c r="GWJ172" s="244"/>
      <c r="GWK172" s="244"/>
      <c r="GWL172" s="244"/>
      <c r="GWM172" s="244"/>
      <c r="GWN172" s="244"/>
      <c r="GWO172" s="244"/>
      <c r="GWP172" s="244"/>
      <c r="GWQ172" s="244"/>
      <c r="GWR172" s="244"/>
      <c r="GWS172" s="244"/>
      <c r="GWT172" s="244"/>
      <c r="GWU172" s="244"/>
      <c r="GWV172" s="244"/>
      <c r="GWW172" s="244"/>
      <c r="GWX172" s="244"/>
      <c r="GWY172" s="244"/>
      <c r="GWZ172" s="244"/>
      <c r="GXA172" s="244"/>
      <c r="GXB172" s="244"/>
      <c r="GXC172" s="244"/>
      <c r="GXD172" s="244"/>
      <c r="GXE172" s="244"/>
      <c r="GXF172" s="244"/>
      <c r="GXG172" s="244"/>
      <c r="GXH172" s="244"/>
      <c r="GXI172" s="244"/>
      <c r="GXJ172" s="244"/>
      <c r="GXK172" s="244"/>
      <c r="GXL172" s="244"/>
      <c r="GXM172" s="244"/>
      <c r="GXN172" s="244"/>
      <c r="GXO172" s="244"/>
      <c r="GXP172" s="244"/>
      <c r="GXQ172" s="244"/>
      <c r="GXR172" s="244"/>
      <c r="GXS172" s="244"/>
      <c r="GXT172" s="244"/>
      <c r="GXU172" s="244"/>
      <c r="GXV172" s="244"/>
      <c r="GXW172" s="244"/>
      <c r="GXX172" s="244"/>
      <c r="GXY172" s="244"/>
      <c r="GXZ172" s="244"/>
      <c r="GYA172" s="244"/>
      <c r="GYB172" s="244"/>
      <c r="GYC172" s="244"/>
      <c r="GYD172" s="244"/>
      <c r="GYE172" s="244"/>
      <c r="GYF172" s="244"/>
      <c r="GYG172" s="244"/>
      <c r="GYH172" s="244"/>
      <c r="GYI172" s="244"/>
      <c r="GYJ172" s="244"/>
      <c r="GYK172" s="244"/>
      <c r="GYL172" s="244"/>
      <c r="GYM172" s="244"/>
      <c r="GYN172" s="244"/>
      <c r="GYO172" s="244"/>
      <c r="GYP172" s="244"/>
      <c r="GYQ172" s="244"/>
      <c r="GYR172" s="244"/>
      <c r="GYS172" s="244"/>
      <c r="GYT172" s="244"/>
      <c r="GYU172" s="244"/>
      <c r="GYV172" s="244"/>
      <c r="GYW172" s="244"/>
      <c r="GYX172" s="244"/>
      <c r="GYY172" s="244"/>
      <c r="GYZ172" s="244"/>
      <c r="GZA172" s="244"/>
      <c r="GZB172" s="244"/>
      <c r="GZC172" s="244"/>
      <c r="GZD172" s="244"/>
      <c r="GZE172" s="244"/>
      <c r="GZF172" s="244"/>
      <c r="GZG172" s="244"/>
      <c r="GZH172" s="244"/>
      <c r="GZI172" s="244"/>
      <c r="GZJ172" s="244"/>
      <c r="GZK172" s="244"/>
      <c r="GZL172" s="244"/>
      <c r="GZM172" s="244"/>
      <c r="GZN172" s="244"/>
      <c r="GZO172" s="244"/>
      <c r="GZP172" s="244"/>
      <c r="GZQ172" s="244"/>
      <c r="GZR172" s="244"/>
      <c r="GZS172" s="244"/>
      <c r="GZT172" s="244"/>
      <c r="GZU172" s="244"/>
      <c r="GZV172" s="244"/>
      <c r="GZW172" s="244"/>
      <c r="GZX172" s="244"/>
      <c r="GZY172" s="244"/>
      <c r="GZZ172" s="244"/>
      <c r="HAA172" s="244"/>
      <c r="HAB172" s="244"/>
      <c r="HAC172" s="244"/>
      <c r="HAD172" s="244"/>
      <c r="HAE172" s="244"/>
      <c r="HAF172" s="244"/>
      <c r="HAG172" s="244"/>
      <c r="HAH172" s="244"/>
      <c r="HAI172" s="244"/>
      <c r="HAJ172" s="244"/>
      <c r="HAK172" s="244"/>
      <c r="HAL172" s="244"/>
      <c r="HAM172" s="244"/>
      <c r="HAN172" s="244"/>
      <c r="HAO172" s="244"/>
      <c r="HAP172" s="244"/>
      <c r="HAQ172" s="244"/>
      <c r="HAR172" s="244"/>
      <c r="HAS172" s="244"/>
      <c r="HAT172" s="244"/>
      <c r="HAU172" s="244"/>
      <c r="HAV172" s="244"/>
      <c r="HAW172" s="244"/>
      <c r="HAX172" s="244"/>
      <c r="HAY172" s="244"/>
      <c r="HAZ172" s="244"/>
      <c r="HBA172" s="244"/>
      <c r="HBB172" s="244"/>
      <c r="HBC172" s="244"/>
      <c r="HBD172" s="244"/>
      <c r="HBE172" s="244"/>
      <c r="HBF172" s="244"/>
      <c r="HBG172" s="244"/>
      <c r="HBH172" s="244"/>
      <c r="HBI172" s="244"/>
      <c r="HBJ172" s="244"/>
      <c r="HBK172" s="244"/>
      <c r="HBL172" s="244"/>
      <c r="HBM172" s="244"/>
      <c r="HBN172" s="244"/>
      <c r="HBO172" s="244"/>
      <c r="HBP172" s="244"/>
      <c r="HBQ172" s="244"/>
      <c r="HBR172" s="244"/>
      <c r="HBS172" s="244"/>
      <c r="HBT172" s="244"/>
      <c r="HBU172" s="244"/>
      <c r="HBV172" s="244"/>
      <c r="HBW172" s="244"/>
      <c r="HBX172" s="244"/>
      <c r="HBY172" s="244"/>
      <c r="HBZ172" s="244"/>
      <c r="HCA172" s="244"/>
      <c r="HCB172" s="244"/>
      <c r="HCC172" s="244"/>
      <c r="HCD172" s="244"/>
      <c r="HCE172" s="244"/>
      <c r="HCF172" s="244"/>
      <c r="HCG172" s="244"/>
      <c r="HCH172" s="244"/>
      <c r="HCI172" s="244"/>
      <c r="HCJ172" s="244"/>
      <c r="HCK172" s="244"/>
      <c r="HCL172" s="244"/>
      <c r="HCM172" s="244"/>
      <c r="HCN172" s="244"/>
      <c r="HCO172" s="244"/>
      <c r="HCP172" s="244"/>
      <c r="HCQ172" s="244"/>
      <c r="HCR172" s="244"/>
      <c r="HCS172" s="244"/>
      <c r="HCT172" s="244"/>
      <c r="HCU172" s="244"/>
      <c r="HCV172" s="244"/>
      <c r="HCW172" s="244"/>
      <c r="HCX172" s="244"/>
      <c r="HCY172" s="244"/>
      <c r="HCZ172" s="244"/>
      <c r="HDA172" s="244"/>
      <c r="HDB172" s="244"/>
      <c r="HDC172" s="244"/>
      <c r="HDD172" s="244"/>
      <c r="HDE172" s="244"/>
      <c r="HDF172" s="244"/>
      <c r="HDG172" s="244"/>
      <c r="HDH172" s="244"/>
      <c r="HDI172" s="244"/>
      <c r="HDJ172" s="244"/>
      <c r="HDK172" s="244"/>
      <c r="HDL172" s="244"/>
      <c r="HDM172" s="244"/>
      <c r="HDN172" s="244"/>
      <c r="HDO172" s="244"/>
      <c r="HDP172" s="244"/>
      <c r="HDQ172" s="244"/>
      <c r="HDR172" s="244"/>
      <c r="HDS172" s="244"/>
      <c r="HDT172" s="244"/>
      <c r="HDU172" s="244"/>
      <c r="HDV172" s="244"/>
      <c r="HDW172" s="244"/>
      <c r="HDX172" s="244"/>
      <c r="HDY172" s="244"/>
      <c r="HDZ172" s="244"/>
      <c r="HEA172" s="244"/>
      <c r="HEB172" s="244"/>
      <c r="HEC172" s="244"/>
      <c r="HED172" s="244"/>
      <c r="HEE172" s="244"/>
      <c r="HEF172" s="244"/>
      <c r="HEG172" s="244"/>
      <c r="HEH172" s="244"/>
      <c r="HEI172" s="244"/>
      <c r="HEJ172" s="244"/>
      <c r="HEK172" s="244"/>
      <c r="HEL172" s="244"/>
      <c r="HEM172" s="244"/>
      <c r="HEN172" s="244"/>
      <c r="HEO172" s="244"/>
      <c r="HEP172" s="244"/>
      <c r="HEQ172" s="244"/>
      <c r="HER172" s="244"/>
      <c r="HES172" s="244"/>
      <c r="HET172" s="244"/>
      <c r="HEU172" s="244"/>
      <c r="HEV172" s="244"/>
      <c r="HEW172" s="244"/>
      <c r="HEX172" s="244"/>
      <c r="HEY172" s="244"/>
      <c r="HEZ172" s="244"/>
      <c r="HFA172" s="244"/>
      <c r="HFB172" s="244"/>
      <c r="HFC172" s="244"/>
      <c r="HFD172" s="244"/>
      <c r="HFE172" s="244"/>
      <c r="HFF172" s="244"/>
      <c r="HFG172" s="244"/>
      <c r="HFH172" s="244"/>
      <c r="HFI172" s="244"/>
      <c r="HFJ172" s="244"/>
      <c r="HFK172" s="244"/>
      <c r="HFL172" s="244"/>
      <c r="HFM172" s="244"/>
      <c r="HFN172" s="244"/>
      <c r="HFO172" s="244"/>
      <c r="HFP172" s="244"/>
      <c r="HFQ172" s="244"/>
      <c r="HFR172" s="244"/>
      <c r="HFS172" s="244"/>
      <c r="HFT172" s="244"/>
      <c r="HFU172" s="244"/>
      <c r="HFV172" s="244"/>
      <c r="HFW172" s="244"/>
      <c r="HFX172" s="244"/>
      <c r="HFY172" s="244"/>
      <c r="HFZ172" s="244"/>
      <c r="HGA172" s="244"/>
      <c r="HGB172" s="244"/>
      <c r="HGC172" s="244"/>
      <c r="HGD172" s="244"/>
      <c r="HGE172" s="244"/>
      <c r="HGF172" s="244"/>
      <c r="HGG172" s="244"/>
      <c r="HGH172" s="244"/>
      <c r="HGI172" s="244"/>
      <c r="HGJ172" s="244"/>
      <c r="HGK172" s="244"/>
      <c r="HGL172" s="244"/>
      <c r="HGM172" s="244"/>
      <c r="HGN172" s="244"/>
      <c r="HGO172" s="244"/>
      <c r="HGP172" s="244"/>
      <c r="HGQ172" s="244"/>
      <c r="HGR172" s="244"/>
      <c r="HGS172" s="244"/>
      <c r="HGT172" s="244"/>
      <c r="HGU172" s="244"/>
      <c r="HGV172" s="244"/>
      <c r="HGW172" s="244"/>
      <c r="HGX172" s="244"/>
      <c r="HGY172" s="244"/>
      <c r="HGZ172" s="244"/>
      <c r="HHA172" s="244"/>
      <c r="HHB172" s="244"/>
      <c r="HHC172" s="244"/>
      <c r="HHD172" s="244"/>
      <c r="HHE172" s="244"/>
      <c r="HHF172" s="244"/>
      <c r="HHG172" s="244"/>
      <c r="HHH172" s="244"/>
      <c r="HHI172" s="244"/>
      <c r="HHJ172" s="244"/>
      <c r="HHK172" s="244"/>
      <c r="HHL172" s="244"/>
      <c r="HHM172" s="244"/>
      <c r="HHN172" s="244"/>
      <c r="HHO172" s="244"/>
      <c r="HHP172" s="244"/>
      <c r="HHQ172" s="244"/>
      <c r="HHR172" s="244"/>
      <c r="HHS172" s="244"/>
      <c r="HHT172" s="244"/>
      <c r="HHU172" s="244"/>
      <c r="HHV172" s="244"/>
      <c r="HHW172" s="244"/>
      <c r="HHX172" s="244"/>
      <c r="HHY172" s="244"/>
      <c r="HHZ172" s="244"/>
      <c r="HIA172" s="244"/>
      <c r="HIB172" s="244"/>
      <c r="HIC172" s="244"/>
      <c r="HID172" s="244"/>
      <c r="HIE172" s="244"/>
      <c r="HIF172" s="244"/>
      <c r="HIG172" s="244"/>
      <c r="HIH172" s="244"/>
      <c r="HII172" s="244"/>
      <c r="HIJ172" s="244"/>
      <c r="HIK172" s="244"/>
      <c r="HIL172" s="244"/>
      <c r="HIM172" s="244"/>
      <c r="HIN172" s="244"/>
      <c r="HIO172" s="244"/>
      <c r="HIP172" s="244"/>
      <c r="HIQ172" s="244"/>
      <c r="HIR172" s="244"/>
      <c r="HIS172" s="244"/>
      <c r="HIT172" s="244"/>
      <c r="HIU172" s="244"/>
      <c r="HIV172" s="244"/>
      <c r="HIW172" s="244"/>
      <c r="HIX172" s="244"/>
      <c r="HIY172" s="244"/>
      <c r="HIZ172" s="244"/>
      <c r="HJA172" s="244"/>
      <c r="HJB172" s="244"/>
      <c r="HJC172" s="244"/>
      <c r="HJD172" s="244"/>
      <c r="HJE172" s="244"/>
      <c r="HJF172" s="244"/>
      <c r="HJG172" s="244"/>
      <c r="HJH172" s="244"/>
      <c r="HJI172" s="244"/>
      <c r="HJJ172" s="244"/>
      <c r="HJK172" s="244"/>
      <c r="HJL172" s="244"/>
      <c r="HJM172" s="244"/>
      <c r="HJN172" s="244"/>
      <c r="HJO172" s="244"/>
      <c r="HJP172" s="244"/>
      <c r="HJQ172" s="244"/>
      <c r="HJR172" s="244"/>
      <c r="HJS172" s="244"/>
      <c r="HJT172" s="244"/>
      <c r="HJU172" s="244"/>
      <c r="HJV172" s="244"/>
      <c r="HJW172" s="244"/>
      <c r="HJX172" s="244"/>
      <c r="HJY172" s="244"/>
      <c r="HJZ172" s="244"/>
      <c r="HKA172" s="244"/>
      <c r="HKB172" s="244"/>
      <c r="HKC172" s="244"/>
      <c r="HKD172" s="244"/>
      <c r="HKE172" s="244"/>
      <c r="HKF172" s="244"/>
      <c r="HKG172" s="244"/>
      <c r="HKH172" s="244"/>
      <c r="HKI172" s="244"/>
      <c r="HKJ172" s="244"/>
      <c r="HKK172" s="244"/>
      <c r="HKL172" s="244"/>
      <c r="HKM172" s="244"/>
      <c r="HKN172" s="244"/>
      <c r="HKO172" s="244"/>
      <c r="HKP172" s="244"/>
      <c r="HKQ172" s="244"/>
      <c r="HKR172" s="244"/>
      <c r="HKS172" s="244"/>
      <c r="HKT172" s="244"/>
      <c r="HKU172" s="244"/>
      <c r="HKV172" s="244"/>
      <c r="HKW172" s="244"/>
      <c r="HKX172" s="244"/>
      <c r="HKY172" s="244"/>
      <c r="HKZ172" s="244"/>
      <c r="HLA172" s="244"/>
      <c r="HLB172" s="244"/>
      <c r="HLC172" s="244"/>
      <c r="HLD172" s="244"/>
      <c r="HLE172" s="244"/>
      <c r="HLF172" s="244"/>
      <c r="HLG172" s="244"/>
      <c r="HLH172" s="244"/>
      <c r="HLI172" s="244"/>
      <c r="HLJ172" s="244"/>
      <c r="HLK172" s="244"/>
      <c r="HLL172" s="244"/>
      <c r="HLM172" s="244"/>
      <c r="HLN172" s="244"/>
      <c r="HLO172" s="244"/>
      <c r="HLP172" s="244"/>
      <c r="HLQ172" s="244"/>
      <c r="HLR172" s="244"/>
      <c r="HLS172" s="244"/>
      <c r="HLT172" s="244"/>
      <c r="HLU172" s="244"/>
      <c r="HLV172" s="244"/>
      <c r="HLW172" s="244"/>
      <c r="HLX172" s="244"/>
      <c r="HLY172" s="244"/>
      <c r="HLZ172" s="244"/>
      <c r="HMA172" s="244"/>
      <c r="HMB172" s="244"/>
      <c r="HMC172" s="244"/>
      <c r="HMD172" s="244"/>
      <c r="HME172" s="244"/>
      <c r="HMF172" s="244"/>
      <c r="HMG172" s="244"/>
      <c r="HMH172" s="244"/>
      <c r="HMI172" s="244"/>
      <c r="HMJ172" s="244"/>
      <c r="HMK172" s="244"/>
      <c r="HML172" s="244"/>
      <c r="HMM172" s="244"/>
      <c r="HMN172" s="244"/>
      <c r="HMO172" s="244"/>
      <c r="HMP172" s="244"/>
      <c r="HMQ172" s="244"/>
      <c r="HMR172" s="244"/>
      <c r="HMS172" s="244"/>
      <c r="HMT172" s="244"/>
      <c r="HMU172" s="244"/>
      <c r="HMV172" s="244"/>
      <c r="HMW172" s="244"/>
      <c r="HMX172" s="244"/>
      <c r="HMY172" s="244"/>
      <c r="HMZ172" s="244"/>
      <c r="HNA172" s="244"/>
      <c r="HNB172" s="244"/>
      <c r="HNC172" s="244"/>
      <c r="HND172" s="244"/>
      <c r="HNE172" s="244"/>
      <c r="HNF172" s="244"/>
      <c r="HNG172" s="244"/>
      <c r="HNH172" s="244"/>
      <c r="HNI172" s="244"/>
      <c r="HNJ172" s="244"/>
      <c r="HNK172" s="244"/>
      <c r="HNL172" s="244"/>
      <c r="HNM172" s="244"/>
      <c r="HNN172" s="244"/>
      <c r="HNO172" s="244"/>
      <c r="HNP172" s="244"/>
      <c r="HNQ172" s="244"/>
      <c r="HNR172" s="244"/>
      <c r="HNS172" s="244"/>
      <c r="HNT172" s="244"/>
      <c r="HNU172" s="244"/>
      <c r="HNV172" s="244"/>
      <c r="HNW172" s="244"/>
      <c r="HNX172" s="244"/>
      <c r="HNY172" s="244"/>
      <c r="HNZ172" s="244"/>
      <c r="HOA172" s="244"/>
      <c r="HOB172" s="244"/>
      <c r="HOC172" s="244"/>
      <c r="HOD172" s="244"/>
      <c r="HOE172" s="244"/>
      <c r="HOF172" s="244"/>
      <c r="HOG172" s="244"/>
      <c r="HOH172" s="244"/>
      <c r="HOI172" s="244"/>
      <c r="HOJ172" s="244"/>
      <c r="HOK172" s="244"/>
      <c r="HOL172" s="244"/>
      <c r="HOM172" s="244"/>
      <c r="HON172" s="244"/>
      <c r="HOO172" s="244"/>
      <c r="HOP172" s="244"/>
      <c r="HOQ172" s="244"/>
      <c r="HOR172" s="244"/>
      <c r="HOS172" s="244"/>
      <c r="HOT172" s="244"/>
      <c r="HOU172" s="244"/>
      <c r="HOV172" s="244"/>
      <c r="HOW172" s="244"/>
      <c r="HOX172" s="244"/>
      <c r="HOY172" s="244"/>
      <c r="HOZ172" s="244"/>
      <c r="HPA172" s="244"/>
      <c r="HPB172" s="244"/>
      <c r="HPC172" s="244"/>
      <c r="HPD172" s="244"/>
      <c r="HPE172" s="244"/>
      <c r="HPF172" s="244"/>
      <c r="HPG172" s="244"/>
      <c r="HPH172" s="244"/>
      <c r="HPI172" s="244"/>
      <c r="HPJ172" s="244"/>
      <c r="HPK172" s="244"/>
      <c r="HPL172" s="244"/>
      <c r="HPM172" s="244"/>
      <c r="HPN172" s="244"/>
      <c r="HPO172" s="244"/>
      <c r="HPP172" s="244"/>
      <c r="HPQ172" s="244"/>
      <c r="HPR172" s="244"/>
      <c r="HPS172" s="244"/>
      <c r="HPT172" s="244"/>
      <c r="HPU172" s="244"/>
      <c r="HPV172" s="244"/>
      <c r="HPW172" s="244"/>
      <c r="HPX172" s="244"/>
      <c r="HPY172" s="244"/>
      <c r="HPZ172" s="244"/>
      <c r="HQA172" s="244"/>
      <c r="HQB172" s="244"/>
      <c r="HQC172" s="244"/>
      <c r="HQD172" s="244"/>
      <c r="HQE172" s="244"/>
      <c r="HQF172" s="244"/>
      <c r="HQG172" s="244"/>
      <c r="HQH172" s="244"/>
      <c r="HQI172" s="244"/>
      <c r="HQJ172" s="244"/>
      <c r="HQK172" s="244"/>
      <c r="HQL172" s="244"/>
      <c r="HQM172" s="244"/>
      <c r="HQN172" s="244"/>
      <c r="HQO172" s="244"/>
      <c r="HQP172" s="244"/>
      <c r="HQQ172" s="244"/>
      <c r="HQR172" s="244"/>
      <c r="HQS172" s="244"/>
      <c r="HQT172" s="244"/>
      <c r="HQU172" s="244"/>
      <c r="HQV172" s="244"/>
      <c r="HQW172" s="244"/>
      <c r="HQX172" s="244"/>
      <c r="HQY172" s="244"/>
      <c r="HQZ172" s="244"/>
      <c r="HRA172" s="244"/>
      <c r="HRB172" s="244"/>
      <c r="HRC172" s="244"/>
      <c r="HRD172" s="244"/>
      <c r="HRE172" s="244"/>
      <c r="HRF172" s="244"/>
      <c r="HRG172" s="244"/>
      <c r="HRH172" s="244"/>
      <c r="HRI172" s="244"/>
      <c r="HRJ172" s="244"/>
      <c r="HRK172" s="244"/>
      <c r="HRL172" s="244"/>
      <c r="HRM172" s="244"/>
      <c r="HRN172" s="244"/>
      <c r="HRO172" s="244"/>
      <c r="HRP172" s="244"/>
      <c r="HRQ172" s="244"/>
      <c r="HRR172" s="244"/>
      <c r="HRS172" s="244"/>
      <c r="HRT172" s="244"/>
      <c r="HRU172" s="244"/>
      <c r="HRV172" s="244"/>
      <c r="HRW172" s="244"/>
      <c r="HRX172" s="244"/>
      <c r="HRY172" s="244"/>
      <c r="HRZ172" s="244"/>
      <c r="HSA172" s="244"/>
      <c r="HSB172" s="244"/>
      <c r="HSC172" s="244"/>
      <c r="HSD172" s="244"/>
      <c r="HSE172" s="244"/>
      <c r="HSF172" s="244"/>
      <c r="HSG172" s="244"/>
      <c r="HSH172" s="244"/>
      <c r="HSI172" s="244"/>
      <c r="HSJ172" s="244"/>
      <c r="HSK172" s="244"/>
      <c r="HSL172" s="244"/>
      <c r="HSM172" s="244"/>
      <c r="HSN172" s="244"/>
      <c r="HSO172" s="244"/>
      <c r="HSP172" s="244"/>
      <c r="HSQ172" s="244"/>
      <c r="HSR172" s="244"/>
      <c r="HSS172" s="244"/>
      <c r="HST172" s="244"/>
      <c r="HSU172" s="244"/>
      <c r="HSV172" s="244"/>
      <c r="HSW172" s="244"/>
      <c r="HSX172" s="244"/>
      <c r="HSY172" s="244"/>
      <c r="HSZ172" s="244"/>
      <c r="HTA172" s="244"/>
      <c r="HTB172" s="244"/>
      <c r="HTC172" s="244"/>
      <c r="HTD172" s="244"/>
      <c r="HTE172" s="244"/>
      <c r="HTF172" s="244"/>
      <c r="HTG172" s="244"/>
      <c r="HTH172" s="244"/>
      <c r="HTI172" s="244"/>
      <c r="HTJ172" s="244"/>
      <c r="HTK172" s="244"/>
      <c r="HTL172" s="244"/>
      <c r="HTM172" s="244"/>
      <c r="HTN172" s="244"/>
      <c r="HTO172" s="244"/>
      <c r="HTP172" s="244"/>
      <c r="HTQ172" s="244"/>
      <c r="HTR172" s="244"/>
      <c r="HTS172" s="244"/>
      <c r="HTT172" s="244"/>
      <c r="HTU172" s="244"/>
      <c r="HTV172" s="244"/>
      <c r="HTW172" s="244"/>
      <c r="HTX172" s="244"/>
      <c r="HTY172" s="244"/>
      <c r="HTZ172" s="244"/>
      <c r="HUA172" s="244"/>
      <c r="HUB172" s="244"/>
      <c r="HUC172" s="244"/>
      <c r="HUD172" s="244"/>
      <c r="HUE172" s="244"/>
      <c r="HUF172" s="244"/>
      <c r="HUG172" s="244"/>
      <c r="HUH172" s="244"/>
      <c r="HUI172" s="244"/>
      <c r="HUJ172" s="244"/>
      <c r="HUK172" s="244"/>
      <c r="HUL172" s="244"/>
      <c r="HUM172" s="244"/>
      <c r="HUN172" s="244"/>
      <c r="HUO172" s="244"/>
      <c r="HUP172" s="244"/>
      <c r="HUQ172" s="244"/>
      <c r="HUR172" s="244"/>
      <c r="HUS172" s="244"/>
      <c r="HUT172" s="244"/>
      <c r="HUU172" s="244"/>
      <c r="HUV172" s="244"/>
      <c r="HUW172" s="244"/>
      <c r="HUX172" s="244"/>
      <c r="HUY172" s="244"/>
      <c r="HUZ172" s="244"/>
      <c r="HVA172" s="244"/>
      <c r="HVB172" s="244"/>
      <c r="HVC172" s="244"/>
      <c r="HVD172" s="244"/>
      <c r="HVE172" s="244"/>
      <c r="HVF172" s="244"/>
      <c r="HVG172" s="244"/>
      <c r="HVH172" s="244"/>
      <c r="HVI172" s="244"/>
      <c r="HVJ172" s="244"/>
      <c r="HVK172" s="244"/>
      <c r="HVL172" s="244"/>
      <c r="HVM172" s="244"/>
      <c r="HVN172" s="244"/>
      <c r="HVO172" s="244"/>
      <c r="HVP172" s="244"/>
      <c r="HVQ172" s="244"/>
      <c r="HVR172" s="244"/>
      <c r="HVS172" s="244"/>
      <c r="HVT172" s="244"/>
      <c r="HVU172" s="244"/>
      <c r="HVV172" s="244"/>
      <c r="HVW172" s="244"/>
      <c r="HVX172" s="244"/>
      <c r="HVY172" s="244"/>
      <c r="HVZ172" s="244"/>
      <c r="HWA172" s="244"/>
      <c r="HWB172" s="244"/>
      <c r="HWC172" s="244"/>
      <c r="HWD172" s="244"/>
      <c r="HWE172" s="244"/>
      <c r="HWF172" s="244"/>
      <c r="HWG172" s="244"/>
      <c r="HWH172" s="244"/>
      <c r="HWI172" s="244"/>
      <c r="HWJ172" s="244"/>
      <c r="HWK172" s="244"/>
      <c r="HWL172" s="244"/>
      <c r="HWM172" s="244"/>
      <c r="HWN172" s="244"/>
      <c r="HWO172" s="244"/>
      <c r="HWP172" s="244"/>
      <c r="HWQ172" s="244"/>
      <c r="HWR172" s="244"/>
      <c r="HWS172" s="244"/>
      <c r="HWT172" s="244"/>
      <c r="HWU172" s="244"/>
      <c r="HWV172" s="244"/>
      <c r="HWW172" s="244"/>
      <c r="HWX172" s="244"/>
      <c r="HWY172" s="244"/>
      <c r="HWZ172" s="244"/>
      <c r="HXA172" s="244"/>
      <c r="HXB172" s="244"/>
      <c r="HXC172" s="244"/>
      <c r="HXD172" s="244"/>
      <c r="HXE172" s="244"/>
      <c r="HXF172" s="244"/>
      <c r="HXG172" s="244"/>
      <c r="HXH172" s="244"/>
      <c r="HXI172" s="244"/>
      <c r="HXJ172" s="244"/>
      <c r="HXK172" s="244"/>
      <c r="HXL172" s="244"/>
      <c r="HXM172" s="244"/>
      <c r="HXN172" s="244"/>
      <c r="HXO172" s="244"/>
      <c r="HXP172" s="244"/>
      <c r="HXQ172" s="244"/>
      <c r="HXR172" s="244"/>
      <c r="HXS172" s="244"/>
      <c r="HXT172" s="244"/>
      <c r="HXU172" s="244"/>
      <c r="HXV172" s="244"/>
      <c r="HXW172" s="244"/>
      <c r="HXX172" s="244"/>
      <c r="HXY172" s="244"/>
      <c r="HXZ172" s="244"/>
      <c r="HYA172" s="244"/>
      <c r="HYB172" s="244"/>
      <c r="HYC172" s="244"/>
      <c r="HYD172" s="244"/>
      <c r="HYE172" s="244"/>
      <c r="HYF172" s="244"/>
      <c r="HYG172" s="244"/>
      <c r="HYH172" s="244"/>
      <c r="HYI172" s="244"/>
      <c r="HYJ172" s="244"/>
      <c r="HYK172" s="244"/>
      <c r="HYL172" s="244"/>
      <c r="HYM172" s="244"/>
      <c r="HYN172" s="244"/>
      <c r="HYO172" s="244"/>
      <c r="HYP172" s="244"/>
      <c r="HYQ172" s="244"/>
      <c r="HYR172" s="244"/>
      <c r="HYS172" s="244"/>
      <c r="HYT172" s="244"/>
      <c r="HYU172" s="244"/>
      <c r="HYV172" s="244"/>
      <c r="HYW172" s="244"/>
      <c r="HYX172" s="244"/>
      <c r="HYY172" s="244"/>
      <c r="HYZ172" s="244"/>
      <c r="HZA172" s="244"/>
      <c r="HZB172" s="244"/>
      <c r="HZC172" s="244"/>
      <c r="HZD172" s="244"/>
      <c r="HZE172" s="244"/>
      <c r="HZF172" s="244"/>
      <c r="HZG172" s="244"/>
      <c r="HZH172" s="244"/>
      <c r="HZI172" s="244"/>
      <c r="HZJ172" s="244"/>
      <c r="HZK172" s="244"/>
      <c r="HZL172" s="244"/>
      <c r="HZM172" s="244"/>
      <c r="HZN172" s="244"/>
      <c r="HZO172" s="244"/>
      <c r="HZP172" s="244"/>
      <c r="HZQ172" s="244"/>
      <c r="HZR172" s="244"/>
      <c r="HZS172" s="244"/>
      <c r="HZT172" s="244"/>
      <c r="HZU172" s="244"/>
      <c r="HZV172" s="244"/>
      <c r="HZW172" s="244"/>
      <c r="HZX172" s="244"/>
      <c r="HZY172" s="244"/>
      <c r="HZZ172" s="244"/>
      <c r="IAA172" s="244"/>
      <c r="IAB172" s="244"/>
      <c r="IAC172" s="244"/>
      <c r="IAD172" s="244"/>
      <c r="IAE172" s="244"/>
      <c r="IAF172" s="244"/>
      <c r="IAG172" s="244"/>
      <c r="IAH172" s="244"/>
      <c r="IAI172" s="244"/>
      <c r="IAJ172" s="244"/>
      <c r="IAK172" s="244"/>
      <c r="IAL172" s="244"/>
      <c r="IAM172" s="244"/>
      <c r="IAN172" s="244"/>
      <c r="IAO172" s="244"/>
      <c r="IAP172" s="244"/>
      <c r="IAQ172" s="244"/>
      <c r="IAR172" s="244"/>
      <c r="IAS172" s="244"/>
      <c r="IAT172" s="244"/>
      <c r="IAU172" s="244"/>
      <c r="IAV172" s="244"/>
      <c r="IAW172" s="244"/>
      <c r="IAX172" s="244"/>
      <c r="IAY172" s="244"/>
      <c r="IAZ172" s="244"/>
      <c r="IBA172" s="244"/>
      <c r="IBB172" s="244"/>
      <c r="IBC172" s="244"/>
      <c r="IBD172" s="244"/>
      <c r="IBE172" s="244"/>
      <c r="IBF172" s="244"/>
      <c r="IBG172" s="244"/>
      <c r="IBH172" s="244"/>
      <c r="IBI172" s="244"/>
      <c r="IBJ172" s="244"/>
      <c r="IBK172" s="244"/>
      <c r="IBL172" s="244"/>
      <c r="IBM172" s="244"/>
      <c r="IBN172" s="244"/>
      <c r="IBO172" s="244"/>
      <c r="IBP172" s="244"/>
      <c r="IBQ172" s="244"/>
      <c r="IBR172" s="244"/>
      <c r="IBS172" s="244"/>
      <c r="IBT172" s="244"/>
      <c r="IBU172" s="244"/>
      <c r="IBV172" s="244"/>
      <c r="IBW172" s="244"/>
      <c r="IBX172" s="244"/>
      <c r="IBY172" s="244"/>
      <c r="IBZ172" s="244"/>
      <c r="ICA172" s="244"/>
      <c r="ICB172" s="244"/>
      <c r="ICC172" s="244"/>
      <c r="ICD172" s="244"/>
      <c r="ICE172" s="244"/>
      <c r="ICF172" s="244"/>
      <c r="ICG172" s="244"/>
      <c r="ICH172" s="244"/>
      <c r="ICI172" s="244"/>
      <c r="ICJ172" s="244"/>
      <c r="ICK172" s="244"/>
      <c r="ICL172" s="244"/>
      <c r="ICM172" s="244"/>
      <c r="ICN172" s="244"/>
      <c r="ICO172" s="244"/>
      <c r="ICP172" s="244"/>
      <c r="ICQ172" s="244"/>
      <c r="ICR172" s="244"/>
      <c r="ICS172" s="244"/>
      <c r="ICT172" s="244"/>
      <c r="ICU172" s="244"/>
      <c r="ICV172" s="244"/>
      <c r="ICW172" s="244"/>
      <c r="ICX172" s="244"/>
      <c r="ICY172" s="244"/>
      <c r="ICZ172" s="244"/>
      <c r="IDA172" s="244"/>
      <c r="IDB172" s="244"/>
      <c r="IDC172" s="244"/>
      <c r="IDD172" s="244"/>
      <c r="IDE172" s="244"/>
      <c r="IDF172" s="244"/>
      <c r="IDG172" s="244"/>
      <c r="IDH172" s="244"/>
      <c r="IDI172" s="244"/>
      <c r="IDJ172" s="244"/>
      <c r="IDK172" s="244"/>
      <c r="IDL172" s="244"/>
      <c r="IDM172" s="244"/>
      <c r="IDN172" s="244"/>
      <c r="IDO172" s="244"/>
      <c r="IDP172" s="244"/>
      <c r="IDQ172" s="244"/>
      <c r="IDR172" s="244"/>
      <c r="IDS172" s="244"/>
      <c r="IDT172" s="244"/>
      <c r="IDU172" s="244"/>
      <c r="IDV172" s="244"/>
      <c r="IDW172" s="244"/>
      <c r="IDX172" s="244"/>
      <c r="IDY172" s="244"/>
      <c r="IDZ172" s="244"/>
      <c r="IEA172" s="244"/>
      <c r="IEB172" s="244"/>
      <c r="IEC172" s="244"/>
      <c r="IED172" s="244"/>
      <c r="IEE172" s="244"/>
      <c r="IEF172" s="244"/>
      <c r="IEG172" s="244"/>
      <c r="IEH172" s="244"/>
      <c r="IEI172" s="244"/>
      <c r="IEJ172" s="244"/>
      <c r="IEK172" s="244"/>
      <c r="IEL172" s="244"/>
      <c r="IEM172" s="244"/>
      <c r="IEN172" s="244"/>
      <c r="IEO172" s="244"/>
      <c r="IEP172" s="244"/>
      <c r="IEQ172" s="244"/>
      <c r="IER172" s="244"/>
      <c r="IES172" s="244"/>
      <c r="IET172" s="244"/>
      <c r="IEU172" s="244"/>
      <c r="IEV172" s="244"/>
      <c r="IEW172" s="244"/>
      <c r="IEX172" s="244"/>
      <c r="IEY172" s="244"/>
      <c r="IEZ172" s="244"/>
      <c r="IFA172" s="244"/>
      <c r="IFB172" s="244"/>
      <c r="IFC172" s="244"/>
      <c r="IFD172" s="244"/>
      <c r="IFE172" s="244"/>
      <c r="IFF172" s="244"/>
      <c r="IFG172" s="244"/>
      <c r="IFH172" s="244"/>
      <c r="IFI172" s="244"/>
      <c r="IFJ172" s="244"/>
      <c r="IFK172" s="244"/>
      <c r="IFL172" s="244"/>
      <c r="IFM172" s="244"/>
      <c r="IFN172" s="244"/>
      <c r="IFO172" s="244"/>
      <c r="IFP172" s="244"/>
      <c r="IFQ172" s="244"/>
      <c r="IFR172" s="244"/>
      <c r="IFS172" s="244"/>
      <c r="IFT172" s="244"/>
      <c r="IFU172" s="244"/>
      <c r="IFV172" s="244"/>
      <c r="IFW172" s="244"/>
      <c r="IFX172" s="244"/>
      <c r="IFY172" s="244"/>
      <c r="IFZ172" s="244"/>
      <c r="IGA172" s="244"/>
      <c r="IGB172" s="244"/>
      <c r="IGC172" s="244"/>
      <c r="IGD172" s="244"/>
      <c r="IGE172" s="244"/>
      <c r="IGF172" s="244"/>
      <c r="IGG172" s="244"/>
      <c r="IGH172" s="244"/>
      <c r="IGI172" s="244"/>
      <c r="IGJ172" s="244"/>
      <c r="IGK172" s="244"/>
      <c r="IGL172" s="244"/>
      <c r="IGM172" s="244"/>
      <c r="IGN172" s="244"/>
      <c r="IGO172" s="244"/>
      <c r="IGP172" s="244"/>
      <c r="IGQ172" s="244"/>
      <c r="IGR172" s="244"/>
      <c r="IGS172" s="244"/>
      <c r="IGT172" s="244"/>
      <c r="IGU172" s="244"/>
      <c r="IGV172" s="244"/>
      <c r="IGW172" s="244"/>
      <c r="IGX172" s="244"/>
      <c r="IGY172" s="244"/>
      <c r="IGZ172" s="244"/>
      <c r="IHA172" s="244"/>
      <c r="IHB172" s="244"/>
      <c r="IHC172" s="244"/>
      <c r="IHD172" s="244"/>
      <c r="IHE172" s="244"/>
      <c r="IHF172" s="244"/>
      <c r="IHG172" s="244"/>
      <c r="IHH172" s="244"/>
      <c r="IHI172" s="244"/>
      <c r="IHJ172" s="244"/>
      <c r="IHK172" s="244"/>
      <c r="IHL172" s="244"/>
      <c r="IHM172" s="244"/>
      <c r="IHN172" s="244"/>
      <c r="IHO172" s="244"/>
      <c r="IHP172" s="244"/>
      <c r="IHQ172" s="244"/>
      <c r="IHR172" s="244"/>
      <c r="IHS172" s="244"/>
      <c r="IHT172" s="244"/>
      <c r="IHU172" s="244"/>
      <c r="IHV172" s="244"/>
      <c r="IHW172" s="244"/>
      <c r="IHX172" s="244"/>
      <c r="IHY172" s="244"/>
      <c r="IHZ172" s="244"/>
      <c r="IIA172" s="244"/>
      <c r="IIB172" s="244"/>
      <c r="IIC172" s="244"/>
      <c r="IID172" s="244"/>
      <c r="IIE172" s="244"/>
      <c r="IIF172" s="244"/>
      <c r="IIG172" s="244"/>
      <c r="IIH172" s="244"/>
      <c r="III172" s="244"/>
      <c r="IIJ172" s="244"/>
      <c r="IIK172" s="244"/>
      <c r="IIL172" s="244"/>
      <c r="IIM172" s="244"/>
      <c r="IIN172" s="244"/>
      <c r="IIO172" s="244"/>
      <c r="IIP172" s="244"/>
      <c r="IIQ172" s="244"/>
      <c r="IIR172" s="244"/>
      <c r="IIS172" s="244"/>
      <c r="IIT172" s="244"/>
      <c r="IIU172" s="244"/>
      <c r="IIV172" s="244"/>
      <c r="IIW172" s="244"/>
      <c r="IIX172" s="244"/>
      <c r="IIY172" s="244"/>
      <c r="IIZ172" s="244"/>
      <c r="IJA172" s="244"/>
      <c r="IJB172" s="244"/>
      <c r="IJC172" s="244"/>
      <c r="IJD172" s="244"/>
      <c r="IJE172" s="244"/>
      <c r="IJF172" s="244"/>
      <c r="IJG172" s="244"/>
      <c r="IJH172" s="244"/>
      <c r="IJI172" s="244"/>
      <c r="IJJ172" s="244"/>
      <c r="IJK172" s="244"/>
      <c r="IJL172" s="244"/>
      <c r="IJM172" s="244"/>
      <c r="IJN172" s="244"/>
      <c r="IJO172" s="244"/>
      <c r="IJP172" s="244"/>
      <c r="IJQ172" s="244"/>
      <c r="IJR172" s="244"/>
      <c r="IJS172" s="244"/>
      <c r="IJT172" s="244"/>
      <c r="IJU172" s="244"/>
      <c r="IJV172" s="244"/>
      <c r="IJW172" s="244"/>
      <c r="IJX172" s="244"/>
      <c r="IJY172" s="244"/>
      <c r="IJZ172" s="244"/>
      <c r="IKA172" s="244"/>
      <c r="IKB172" s="244"/>
      <c r="IKC172" s="244"/>
      <c r="IKD172" s="244"/>
      <c r="IKE172" s="244"/>
      <c r="IKF172" s="244"/>
      <c r="IKG172" s="244"/>
      <c r="IKH172" s="244"/>
      <c r="IKI172" s="244"/>
      <c r="IKJ172" s="244"/>
      <c r="IKK172" s="244"/>
      <c r="IKL172" s="244"/>
      <c r="IKM172" s="244"/>
      <c r="IKN172" s="244"/>
      <c r="IKO172" s="244"/>
      <c r="IKP172" s="244"/>
      <c r="IKQ172" s="244"/>
      <c r="IKR172" s="244"/>
      <c r="IKS172" s="244"/>
      <c r="IKT172" s="244"/>
      <c r="IKU172" s="244"/>
      <c r="IKV172" s="244"/>
      <c r="IKW172" s="244"/>
      <c r="IKX172" s="244"/>
      <c r="IKY172" s="244"/>
      <c r="IKZ172" s="244"/>
      <c r="ILA172" s="244"/>
      <c r="ILB172" s="244"/>
      <c r="ILC172" s="244"/>
      <c r="ILD172" s="244"/>
      <c r="ILE172" s="244"/>
      <c r="ILF172" s="244"/>
      <c r="ILG172" s="244"/>
      <c r="ILH172" s="244"/>
      <c r="ILI172" s="244"/>
      <c r="ILJ172" s="244"/>
      <c r="ILK172" s="244"/>
      <c r="ILL172" s="244"/>
      <c r="ILM172" s="244"/>
      <c r="ILN172" s="244"/>
      <c r="ILO172" s="244"/>
      <c r="ILP172" s="244"/>
      <c r="ILQ172" s="244"/>
      <c r="ILR172" s="244"/>
      <c r="ILS172" s="244"/>
      <c r="ILT172" s="244"/>
      <c r="ILU172" s="244"/>
      <c r="ILV172" s="244"/>
      <c r="ILW172" s="244"/>
      <c r="ILX172" s="244"/>
      <c r="ILY172" s="244"/>
      <c r="ILZ172" s="244"/>
      <c r="IMA172" s="244"/>
      <c r="IMB172" s="244"/>
      <c r="IMC172" s="244"/>
      <c r="IMD172" s="244"/>
      <c r="IME172" s="244"/>
      <c r="IMF172" s="244"/>
      <c r="IMG172" s="244"/>
      <c r="IMH172" s="244"/>
      <c r="IMI172" s="244"/>
      <c r="IMJ172" s="244"/>
      <c r="IMK172" s="244"/>
      <c r="IML172" s="244"/>
      <c r="IMM172" s="244"/>
      <c r="IMN172" s="244"/>
      <c r="IMO172" s="244"/>
      <c r="IMP172" s="244"/>
      <c r="IMQ172" s="244"/>
      <c r="IMR172" s="244"/>
      <c r="IMS172" s="244"/>
      <c r="IMT172" s="244"/>
      <c r="IMU172" s="244"/>
      <c r="IMV172" s="244"/>
      <c r="IMW172" s="244"/>
      <c r="IMX172" s="244"/>
      <c r="IMY172" s="244"/>
      <c r="IMZ172" s="244"/>
      <c r="INA172" s="244"/>
      <c r="INB172" s="244"/>
      <c r="INC172" s="244"/>
      <c r="IND172" s="244"/>
      <c r="INE172" s="244"/>
      <c r="INF172" s="244"/>
      <c r="ING172" s="244"/>
      <c r="INH172" s="244"/>
      <c r="INI172" s="244"/>
      <c r="INJ172" s="244"/>
      <c r="INK172" s="244"/>
      <c r="INL172" s="244"/>
      <c r="INM172" s="244"/>
      <c r="INN172" s="244"/>
      <c r="INO172" s="244"/>
      <c r="INP172" s="244"/>
      <c r="INQ172" s="244"/>
      <c r="INR172" s="244"/>
      <c r="INS172" s="244"/>
      <c r="INT172" s="244"/>
      <c r="INU172" s="244"/>
      <c r="INV172" s="244"/>
      <c r="INW172" s="244"/>
      <c r="INX172" s="244"/>
      <c r="INY172" s="244"/>
      <c r="INZ172" s="244"/>
      <c r="IOA172" s="244"/>
      <c r="IOB172" s="244"/>
      <c r="IOC172" s="244"/>
      <c r="IOD172" s="244"/>
      <c r="IOE172" s="244"/>
      <c r="IOF172" s="244"/>
      <c r="IOG172" s="244"/>
      <c r="IOH172" s="244"/>
      <c r="IOI172" s="244"/>
      <c r="IOJ172" s="244"/>
      <c r="IOK172" s="244"/>
      <c r="IOL172" s="244"/>
      <c r="IOM172" s="244"/>
      <c r="ION172" s="244"/>
      <c r="IOO172" s="244"/>
      <c r="IOP172" s="244"/>
      <c r="IOQ172" s="244"/>
      <c r="IOR172" s="244"/>
      <c r="IOS172" s="244"/>
      <c r="IOT172" s="244"/>
      <c r="IOU172" s="244"/>
      <c r="IOV172" s="244"/>
      <c r="IOW172" s="244"/>
      <c r="IOX172" s="244"/>
      <c r="IOY172" s="244"/>
      <c r="IOZ172" s="244"/>
      <c r="IPA172" s="244"/>
      <c r="IPB172" s="244"/>
      <c r="IPC172" s="244"/>
      <c r="IPD172" s="244"/>
      <c r="IPE172" s="244"/>
      <c r="IPF172" s="244"/>
      <c r="IPG172" s="244"/>
      <c r="IPH172" s="244"/>
      <c r="IPI172" s="244"/>
      <c r="IPJ172" s="244"/>
      <c r="IPK172" s="244"/>
      <c r="IPL172" s="244"/>
      <c r="IPM172" s="244"/>
      <c r="IPN172" s="244"/>
      <c r="IPO172" s="244"/>
      <c r="IPP172" s="244"/>
      <c r="IPQ172" s="244"/>
      <c r="IPR172" s="244"/>
      <c r="IPS172" s="244"/>
      <c r="IPT172" s="244"/>
      <c r="IPU172" s="244"/>
      <c r="IPV172" s="244"/>
      <c r="IPW172" s="244"/>
      <c r="IPX172" s="244"/>
      <c r="IPY172" s="244"/>
      <c r="IPZ172" s="244"/>
      <c r="IQA172" s="244"/>
      <c r="IQB172" s="244"/>
      <c r="IQC172" s="244"/>
      <c r="IQD172" s="244"/>
      <c r="IQE172" s="244"/>
      <c r="IQF172" s="244"/>
      <c r="IQG172" s="244"/>
      <c r="IQH172" s="244"/>
      <c r="IQI172" s="244"/>
      <c r="IQJ172" s="244"/>
      <c r="IQK172" s="244"/>
      <c r="IQL172" s="244"/>
      <c r="IQM172" s="244"/>
      <c r="IQN172" s="244"/>
      <c r="IQO172" s="244"/>
      <c r="IQP172" s="244"/>
      <c r="IQQ172" s="244"/>
      <c r="IQR172" s="244"/>
      <c r="IQS172" s="244"/>
      <c r="IQT172" s="244"/>
      <c r="IQU172" s="244"/>
      <c r="IQV172" s="244"/>
      <c r="IQW172" s="244"/>
      <c r="IQX172" s="244"/>
      <c r="IQY172" s="244"/>
      <c r="IQZ172" s="244"/>
      <c r="IRA172" s="244"/>
      <c r="IRB172" s="244"/>
      <c r="IRC172" s="244"/>
      <c r="IRD172" s="244"/>
      <c r="IRE172" s="244"/>
      <c r="IRF172" s="244"/>
      <c r="IRG172" s="244"/>
      <c r="IRH172" s="244"/>
      <c r="IRI172" s="244"/>
      <c r="IRJ172" s="244"/>
      <c r="IRK172" s="244"/>
      <c r="IRL172" s="244"/>
      <c r="IRM172" s="244"/>
      <c r="IRN172" s="244"/>
      <c r="IRO172" s="244"/>
      <c r="IRP172" s="244"/>
      <c r="IRQ172" s="244"/>
      <c r="IRR172" s="244"/>
      <c r="IRS172" s="244"/>
      <c r="IRT172" s="244"/>
      <c r="IRU172" s="244"/>
      <c r="IRV172" s="244"/>
      <c r="IRW172" s="244"/>
      <c r="IRX172" s="244"/>
      <c r="IRY172" s="244"/>
      <c r="IRZ172" s="244"/>
      <c r="ISA172" s="244"/>
      <c r="ISB172" s="244"/>
      <c r="ISC172" s="244"/>
      <c r="ISD172" s="244"/>
      <c r="ISE172" s="244"/>
      <c r="ISF172" s="244"/>
      <c r="ISG172" s="244"/>
      <c r="ISH172" s="244"/>
      <c r="ISI172" s="244"/>
      <c r="ISJ172" s="244"/>
      <c r="ISK172" s="244"/>
      <c r="ISL172" s="244"/>
      <c r="ISM172" s="244"/>
      <c r="ISN172" s="244"/>
      <c r="ISO172" s="244"/>
      <c r="ISP172" s="244"/>
      <c r="ISQ172" s="244"/>
      <c r="ISR172" s="244"/>
      <c r="ISS172" s="244"/>
      <c r="IST172" s="244"/>
      <c r="ISU172" s="244"/>
      <c r="ISV172" s="244"/>
      <c r="ISW172" s="244"/>
      <c r="ISX172" s="244"/>
      <c r="ISY172" s="244"/>
      <c r="ISZ172" s="244"/>
      <c r="ITA172" s="244"/>
      <c r="ITB172" s="244"/>
      <c r="ITC172" s="244"/>
      <c r="ITD172" s="244"/>
      <c r="ITE172" s="244"/>
      <c r="ITF172" s="244"/>
      <c r="ITG172" s="244"/>
      <c r="ITH172" s="244"/>
      <c r="ITI172" s="244"/>
      <c r="ITJ172" s="244"/>
      <c r="ITK172" s="244"/>
      <c r="ITL172" s="244"/>
      <c r="ITM172" s="244"/>
      <c r="ITN172" s="244"/>
      <c r="ITO172" s="244"/>
      <c r="ITP172" s="244"/>
      <c r="ITQ172" s="244"/>
      <c r="ITR172" s="244"/>
      <c r="ITS172" s="244"/>
      <c r="ITT172" s="244"/>
      <c r="ITU172" s="244"/>
      <c r="ITV172" s="244"/>
      <c r="ITW172" s="244"/>
      <c r="ITX172" s="244"/>
      <c r="ITY172" s="244"/>
      <c r="ITZ172" s="244"/>
      <c r="IUA172" s="244"/>
      <c r="IUB172" s="244"/>
      <c r="IUC172" s="244"/>
      <c r="IUD172" s="244"/>
      <c r="IUE172" s="244"/>
      <c r="IUF172" s="244"/>
      <c r="IUG172" s="244"/>
      <c r="IUH172" s="244"/>
      <c r="IUI172" s="244"/>
      <c r="IUJ172" s="244"/>
      <c r="IUK172" s="244"/>
      <c r="IUL172" s="244"/>
      <c r="IUM172" s="244"/>
      <c r="IUN172" s="244"/>
      <c r="IUO172" s="244"/>
      <c r="IUP172" s="244"/>
      <c r="IUQ172" s="244"/>
      <c r="IUR172" s="244"/>
      <c r="IUS172" s="244"/>
      <c r="IUT172" s="244"/>
      <c r="IUU172" s="244"/>
      <c r="IUV172" s="244"/>
      <c r="IUW172" s="244"/>
      <c r="IUX172" s="244"/>
      <c r="IUY172" s="244"/>
      <c r="IUZ172" s="244"/>
      <c r="IVA172" s="244"/>
      <c r="IVB172" s="244"/>
      <c r="IVC172" s="244"/>
      <c r="IVD172" s="244"/>
      <c r="IVE172" s="244"/>
      <c r="IVF172" s="244"/>
      <c r="IVG172" s="244"/>
      <c r="IVH172" s="244"/>
      <c r="IVI172" s="244"/>
      <c r="IVJ172" s="244"/>
      <c r="IVK172" s="244"/>
      <c r="IVL172" s="244"/>
      <c r="IVM172" s="244"/>
      <c r="IVN172" s="244"/>
      <c r="IVO172" s="244"/>
      <c r="IVP172" s="244"/>
      <c r="IVQ172" s="244"/>
      <c r="IVR172" s="244"/>
      <c r="IVS172" s="244"/>
      <c r="IVT172" s="244"/>
      <c r="IVU172" s="244"/>
      <c r="IVV172" s="244"/>
      <c r="IVW172" s="244"/>
      <c r="IVX172" s="244"/>
      <c r="IVY172" s="244"/>
      <c r="IVZ172" s="244"/>
      <c r="IWA172" s="244"/>
      <c r="IWB172" s="244"/>
      <c r="IWC172" s="244"/>
      <c r="IWD172" s="244"/>
      <c r="IWE172" s="244"/>
      <c r="IWF172" s="244"/>
      <c r="IWG172" s="244"/>
      <c r="IWH172" s="244"/>
      <c r="IWI172" s="244"/>
      <c r="IWJ172" s="244"/>
      <c r="IWK172" s="244"/>
      <c r="IWL172" s="244"/>
      <c r="IWM172" s="244"/>
      <c r="IWN172" s="244"/>
      <c r="IWO172" s="244"/>
      <c r="IWP172" s="244"/>
      <c r="IWQ172" s="244"/>
      <c r="IWR172" s="244"/>
      <c r="IWS172" s="244"/>
      <c r="IWT172" s="244"/>
      <c r="IWU172" s="244"/>
      <c r="IWV172" s="244"/>
      <c r="IWW172" s="244"/>
      <c r="IWX172" s="244"/>
      <c r="IWY172" s="244"/>
      <c r="IWZ172" s="244"/>
      <c r="IXA172" s="244"/>
      <c r="IXB172" s="244"/>
      <c r="IXC172" s="244"/>
      <c r="IXD172" s="244"/>
      <c r="IXE172" s="244"/>
      <c r="IXF172" s="244"/>
      <c r="IXG172" s="244"/>
      <c r="IXH172" s="244"/>
      <c r="IXI172" s="244"/>
      <c r="IXJ172" s="244"/>
      <c r="IXK172" s="244"/>
      <c r="IXL172" s="244"/>
      <c r="IXM172" s="244"/>
      <c r="IXN172" s="244"/>
      <c r="IXO172" s="244"/>
      <c r="IXP172" s="244"/>
      <c r="IXQ172" s="244"/>
      <c r="IXR172" s="244"/>
      <c r="IXS172" s="244"/>
      <c r="IXT172" s="244"/>
      <c r="IXU172" s="244"/>
      <c r="IXV172" s="244"/>
      <c r="IXW172" s="244"/>
      <c r="IXX172" s="244"/>
      <c r="IXY172" s="244"/>
      <c r="IXZ172" s="244"/>
      <c r="IYA172" s="244"/>
      <c r="IYB172" s="244"/>
      <c r="IYC172" s="244"/>
      <c r="IYD172" s="244"/>
      <c r="IYE172" s="244"/>
      <c r="IYF172" s="244"/>
      <c r="IYG172" s="244"/>
      <c r="IYH172" s="244"/>
      <c r="IYI172" s="244"/>
      <c r="IYJ172" s="244"/>
      <c r="IYK172" s="244"/>
      <c r="IYL172" s="244"/>
      <c r="IYM172" s="244"/>
      <c r="IYN172" s="244"/>
      <c r="IYO172" s="244"/>
      <c r="IYP172" s="244"/>
      <c r="IYQ172" s="244"/>
      <c r="IYR172" s="244"/>
      <c r="IYS172" s="244"/>
      <c r="IYT172" s="244"/>
      <c r="IYU172" s="244"/>
      <c r="IYV172" s="244"/>
      <c r="IYW172" s="244"/>
      <c r="IYX172" s="244"/>
      <c r="IYY172" s="244"/>
      <c r="IYZ172" s="244"/>
      <c r="IZA172" s="244"/>
      <c r="IZB172" s="244"/>
      <c r="IZC172" s="244"/>
      <c r="IZD172" s="244"/>
      <c r="IZE172" s="244"/>
      <c r="IZF172" s="244"/>
      <c r="IZG172" s="244"/>
      <c r="IZH172" s="244"/>
      <c r="IZI172" s="244"/>
      <c r="IZJ172" s="244"/>
      <c r="IZK172" s="244"/>
      <c r="IZL172" s="244"/>
      <c r="IZM172" s="244"/>
      <c r="IZN172" s="244"/>
      <c r="IZO172" s="244"/>
      <c r="IZP172" s="244"/>
      <c r="IZQ172" s="244"/>
      <c r="IZR172" s="244"/>
      <c r="IZS172" s="244"/>
      <c r="IZT172" s="244"/>
      <c r="IZU172" s="244"/>
      <c r="IZV172" s="244"/>
      <c r="IZW172" s="244"/>
      <c r="IZX172" s="244"/>
      <c r="IZY172" s="244"/>
      <c r="IZZ172" s="244"/>
      <c r="JAA172" s="244"/>
      <c r="JAB172" s="244"/>
      <c r="JAC172" s="244"/>
      <c r="JAD172" s="244"/>
      <c r="JAE172" s="244"/>
      <c r="JAF172" s="244"/>
      <c r="JAG172" s="244"/>
      <c r="JAH172" s="244"/>
      <c r="JAI172" s="244"/>
      <c r="JAJ172" s="244"/>
      <c r="JAK172" s="244"/>
      <c r="JAL172" s="244"/>
      <c r="JAM172" s="244"/>
      <c r="JAN172" s="244"/>
      <c r="JAO172" s="244"/>
      <c r="JAP172" s="244"/>
      <c r="JAQ172" s="244"/>
      <c r="JAR172" s="244"/>
      <c r="JAS172" s="244"/>
      <c r="JAT172" s="244"/>
      <c r="JAU172" s="244"/>
      <c r="JAV172" s="244"/>
      <c r="JAW172" s="244"/>
      <c r="JAX172" s="244"/>
      <c r="JAY172" s="244"/>
      <c r="JAZ172" s="244"/>
      <c r="JBA172" s="244"/>
      <c r="JBB172" s="244"/>
      <c r="JBC172" s="244"/>
      <c r="JBD172" s="244"/>
      <c r="JBE172" s="244"/>
      <c r="JBF172" s="244"/>
      <c r="JBG172" s="244"/>
      <c r="JBH172" s="244"/>
      <c r="JBI172" s="244"/>
      <c r="JBJ172" s="244"/>
      <c r="JBK172" s="244"/>
      <c r="JBL172" s="244"/>
      <c r="JBM172" s="244"/>
      <c r="JBN172" s="244"/>
      <c r="JBO172" s="244"/>
      <c r="JBP172" s="244"/>
      <c r="JBQ172" s="244"/>
      <c r="JBR172" s="244"/>
      <c r="JBS172" s="244"/>
      <c r="JBT172" s="244"/>
      <c r="JBU172" s="244"/>
      <c r="JBV172" s="244"/>
      <c r="JBW172" s="244"/>
      <c r="JBX172" s="244"/>
      <c r="JBY172" s="244"/>
      <c r="JBZ172" s="244"/>
      <c r="JCA172" s="244"/>
      <c r="JCB172" s="244"/>
      <c r="JCC172" s="244"/>
      <c r="JCD172" s="244"/>
      <c r="JCE172" s="244"/>
      <c r="JCF172" s="244"/>
      <c r="JCG172" s="244"/>
      <c r="JCH172" s="244"/>
      <c r="JCI172" s="244"/>
      <c r="JCJ172" s="244"/>
      <c r="JCK172" s="244"/>
      <c r="JCL172" s="244"/>
      <c r="JCM172" s="244"/>
      <c r="JCN172" s="244"/>
      <c r="JCO172" s="244"/>
      <c r="JCP172" s="244"/>
      <c r="JCQ172" s="244"/>
      <c r="JCR172" s="244"/>
      <c r="JCS172" s="244"/>
      <c r="JCT172" s="244"/>
      <c r="JCU172" s="244"/>
      <c r="JCV172" s="244"/>
      <c r="JCW172" s="244"/>
      <c r="JCX172" s="244"/>
      <c r="JCY172" s="244"/>
      <c r="JCZ172" s="244"/>
      <c r="JDA172" s="244"/>
      <c r="JDB172" s="244"/>
      <c r="JDC172" s="244"/>
      <c r="JDD172" s="244"/>
      <c r="JDE172" s="244"/>
      <c r="JDF172" s="244"/>
      <c r="JDG172" s="244"/>
      <c r="JDH172" s="244"/>
      <c r="JDI172" s="244"/>
      <c r="JDJ172" s="244"/>
      <c r="JDK172" s="244"/>
      <c r="JDL172" s="244"/>
      <c r="JDM172" s="244"/>
      <c r="JDN172" s="244"/>
      <c r="JDO172" s="244"/>
      <c r="JDP172" s="244"/>
      <c r="JDQ172" s="244"/>
      <c r="JDR172" s="244"/>
      <c r="JDS172" s="244"/>
      <c r="JDT172" s="244"/>
      <c r="JDU172" s="244"/>
      <c r="JDV172" s="244"/>
      <c r="JDW172" s="244"/>
      <c r="JDX172" s="244"/>
      <c r="JDY172" s="244"/>
      <c r="JDZ172" s="244"/>
      <c r="JEA172" s="244"/>
      <c r="JEB172" s="244"/>
      <c r="JEC172" s="244"/>
      <c r="JED172" s="244"/>
      <c r="JEE172" s="244"/>
      <c r="JEF172" s="244"/>
      <c r="JEG172" s="244"/>
      <c r="JEH172" s="244"/>
      <c r="JEI172" s="244"/>
      <c r="JEJ172" s="244"/>
      <c r="JEK172" s="244"/>
      <c r="JEL172" s="244"/>
      <c r="JEM172" s="244"/>
      <c r="JEN172" s="244"/>
      <c r="JEO172" s="244"/>
      <c r="JEP172" s="244"/>
      <c r="JEQ172" s="244"/>
      <c r="JER172" s="244"/>
      <c r="JES172" s="244"/>
      <c r="JET172" s="244"/>
      <c r="JEU172" s="244"/>
      <c r="JEV172" s="244"/>
      <c r="JEW172" s="244"/>
      <c r="JEX172" s="244"/>
      <c r="JEY172" s="244"/>
      <c r="JEZ172" s="244"/>
      <c r="JFA172" s="244"/>
      <c r="JFB172" s="244"/>
      <c r="JFC172" s="244"/>
      <c r="JFD172" s="244"/>
      <c r="JFE172" s="244"/>
      <c r="JFF172" s="244"/>
      <c r="JFG172" s="244"/>
      <c r="JFH172" s="244"/>
      <c r="JFI172" s="244"/>
      <c r="JFJ172" s="244"/>
      <c r="JFK172" s="244"/>
      <c r="JFL172" s="244"/>
      <c r="JFM172" s="244"/>
      <c r="JFN172" s="244"/>
      <c r="JFO172" s="244"/>
      <c r="JFP172" s="244"/>
      <c r="JFQ172" s="244"/>
      <c r="JFR172" s="244"/>
      <c r="JFS172" s="244"/>
      <c r="JFT172" s="244"/>
      <c r="JFU172" s="244"/>
      <c r="JFV172" s="244"/>
      <c r="JFW172" s="244"/>
      <c r="JFX172" s="244"/>
      <c r="JFY172" s="244"/>
      <c r="JFZ172" s="244"/>
      <c r="JGA172" s="244"/>
      <c r="JGB172" s="244"/>
      <c r="JGC172" s="244"/>
      <c r="JGD172" s="244"/>
      <c r="JGE172" s="244"/>
      <c r="JGF172" s="244"/>
      <c r="JGG172" s="244"/>
      <c r="JGH172" s="244"/>
      <c r="JGI172" s="244"/>
      <c r="JGJ172" s="244"/>
      <c r="JGK172" s="244"/>
      <c r="JGL172" s="244"/>
      <c r="JGM172" s="244"/>
      <c r="JGN172" s="244"/>
      <c r="JGO172" s="244"/>
      <c r="JGP172" s="244"/>
      <c r="JGQ172" s="244"/>
      <c r="JGR172" s="244"/>
      <c r="JGS172" s="244"/>
      <c r="JGT172" s="244"/>
      <c r="JGU172" s="244"/>
      <c r="JGV172" s="244"/>
      <c r="JGW172" s="244"/>
      <c r="JGX172" s="244"/>
      <c r="JGY172" s="244"/>
      <c r="JGZ172" s="244"/>
      <c r="JHA172" s="244"/>
      <c r="JHB172" s="244"/>
      <c r="JHC172" s="244"/>
      <c r="JHD172" s="244"/>
      <c r="JHE172" s="244"/>
      <c r="JHF172" s="244"/>
      <c r="JHG172" s="244"/>
      <c r="JHH172" s="244"/>
      <c r="JHI172" s="244"/>
      <c r="JHJ172" s="244"/>
      <c r="JHK172" s="244"/>
      <c r="JHL172" s="244"/>
      <c r="JHM172" s="244"/>
      <c r="JHN172" s="244"/>
      <c r="JHO172" s="244"/>
      <c r="JHP172" s="244"/>
      <c r="JHQ172" s="244"/>
      <c r="JHR172" s="244"/>
      <c r="JHS172" s="244"/>
      <c r="JHT172" s="244"/>
      <c r="JHU172" s="244"/>
      <c r="JHV172" s="244"/>
      <c r="JHW172" s="244"/>
      <c r="JHX172" s="244"/>
      <c r="JHY172" s="244"/>
      <c r="JHZ172" s="244"/>
      <c r="JIA172" s="244"/>
      <c r="JIB172" s="244"/>
      <c r="JIC172" s="244"/>
      <c r="JID172" s="244"/>
      <c r="JIE172" s="244"/>
      <c r="JIF172" s="244"/>
      <c r="JIG172" s="244"/>
      <c r="JIH172" s="244"/>
      <c r="JII172" s="244"/>
      <c r="JIJ172" s="244"/>
      <c r="JIK172" s="244"/>
      <c r="JIL172" s="244"/>
      <c r="JIM172" s="244"/>
      <c r="JIN172" s="244"/>
      <c r="JIO172" s="244"/>
      <c r="JIP172" s="244"/>
      <c r="JIQ172" s="244"/>
      <c r="JIR172" s="244"/>
      <c r="JIS172" s="244"/>
      <c r="JIT172" s="244"/>
      <c r="JIU172" s="244"/>
      <c r="JIV172" s="244"/>
      <c r="JIW172" s="244"/>
      <c r="JIX172" s="244"/>
      <c r="JIY172" s="244"/>
      <c r="JIZ172" s="244"/>
      <c r="JJA172" s="244"/>
      <c r="JJB172" s="244"/>
      <c r="JJC172" s="244"/>
      <c r="JJD172" s="244"/>
      <c r="JJE172" s="244"/>
      <c r="JJF172" s="244"/>
      <c r="JJG172" s="244"/>
      <c r="JJH172" s="244"/>
      <c r="JJI172" s="244"/>
      <c r="JJJ172" s="244"/>
      <c r="JJK172" s="244"/>
      <c r="JJL172" s="244"/>
      <c r="JJM172" s="244"/>
      <c r="JJN172" s="244"/>
      <c r="JJO172" s="244"/>
      <c r="JJP172" s="244"/>
      <c r="JJQ172" s="244"/>
      <c r="JJR172" s="244"/>
      <c r="JJS172" s="244"/>
      <c r="JJT172" s="244"/>
      <c r="JJU172" s="244"/>
      <c r="JJV172" s="244"/>
      <c r="JJW172" s="244"/>
      <c r="JJX172" s="244"/>
      <c r="JJY172" s="244"/>
      <c r="JJZ172" s="244"/>
      <c r="JKA172" s="244"/>
      <c r="JKB172" s="244"/>
      <c r="JKC172" s="244"/>
      <c r="JKD172" s="244"/>
      <c r="JKE172" s="244"/>
      <c r="JKF172" s="244"/>
      <c r="JKG172" s="244"/>
      <c r="JKH172" s="244"/>
      <c r="JKI172" s="244"/>
      <c r="JKJ172" s="244"/>
      <c r="JKK172" s="244"/>
      <c r="JKL172" s="244"/>
      <c r="JKM172" s="244"/>
      <c r="JKN172" s="244"/>
      <c r="JKO172" s="244"/>
      <c r="JKP172" s="244"/>
      <c r="JKQ172" s="244"/>
      <c r="JKR172" s="244"/>
      <c r="JKS172" s="244"/>
      <c r="JKT172" s="244"/>
      <c r="JKU172" s="244"/>
      <c r="JKV172" s="244"/>
      <c r="JKW172" s="244"/>
      <c r="JKX172" s="244"/>
      <c r="JKY172" s="244"/>
      <c r="JKZ172" s="244"/>
      <c r="JLA172" s="244"/>
      <c r="JLB172" s="244"/>
      <c r="JLC172" s="244"/>
      <c r="JLD172" s="244"/>
      <c r="JLE172" s="244"/>
      <c r="JLF172" s="244"/>
      <c r="JLG172" s="244"/>
      <c r="JLH172" s="244"/>
      <c r="JLI172" s="244"/>
      <c r="JLJ172" s="244"/>
      <c r="JLK172" s="244"/>
      <c r="JLL172" s="244"/>
      <c r="JLM172" s="244"/>
      <c r="JLN172" s="244"/>
      <c r="JLO172" s="244"/>
      <c r="JLP172" s="244"/>
      <c r="JLQ172" s="244"/>
      <c r="JLR172" s="244"/>
      <c r="JLS172" s="244"/>
      <c r="JLT172" s="244"/>
      <c r="JLU172" s="244"/>
      <c r="JLV172" s="244"/>
      <c r="JLW172" s="244"/>
      <c r="JLX172" s="244"/>
      <c r="JLY172" s="244"/>
      <c r="JLZ172" s="244"/>
      <c r="JMA172" s="244"/>
      <c r="JMB172" s="244"/>
      <c r="JMC172" s="244"/>
      <c r="JMD172" s="244"/>
      <c r="JME172" s="244"/>
      <c r="JMF172" s="244"/>
      <c r="JMG172" s="244"/>
      <c r="JMH172" s="244"/>
      <c r="JMI172" s="244"/>
      <c r="JMJ172" s="244"/>
      <c r="JMK172" s="244"/>
      <c r="JML172" s="244"/>
      <c r="JMM172" s="244"/>
      <c r="JMN172" s="244"/>
      <c r="JMO172" s="244"/>
      <c r="JMP172" s="244"/>
      <c r="JMQ172" s="244"/>
      <c r="JMR172" s="244"/>
      <c r="JMS172" s="244"/>
      <c r="JMT172" s="244"/>
      <c r="JMU172" s="244"/>
      <c r="JMV172" s="244"/>
      <c r="JMW172" s="244"/>
      <c r="JMX172" s="244"/>
      <c r="JMY172" s="244"/>
      <c r="JMZ172" s="244"/>
      <c r="JNA172" s="244"/>
      <c r="JNB172" s="244"/>
      <c r="JNC172" s="244"/>
      <c r="JND172" s="244"/>
      <c r="JNE172" s="244"/>
      <c r="JNF172" s="244"/>
      <c r="JNG172" s="244"/>
      <c r="JNH172" s="244"/>
      <c r="JNI172" s="244"/>
      <c r="JNJ172" s="244"/>
      <c r="JNK172" s="244"/>
      <c r="JNL172" s="244"/>
      <c r="JNM172" s="244"/>
      <c r="JNN172" s="244"/>
      <c r="JNO172" s="244"/>
      <c r="JNP172" s="244"/>
      <c r="JNQ172" s="244"/>
      <c r="JNR172" s="244"/>
      <c r="JNS172" s="244"/>
      <c r="JNT172" s="244"/>
      <c r="JNU172" s="244"/>
      <c r="JNV172" s="244"/>
      <c r="JNW172" s="244"/>
      <c r="JNX172" s="244"/>
      <c r="JNY172" s="244"/>
      <c r="JNZ172" s="244"/>
      <c r="JOA172" s="244"/>
      <c r="JOB172" s="244"/>
      <c r="JOC172" s="244"/>
      <c r="JOD172" s="244"/>
      <c r="JOE172" s="244"/>
      <c r="JOF172" s="244"/>
      <c r="JOG172" s="244"/>
      <c r="JOH172" s="244"/>
      <c r="JOI172" s="244"/>
      <c r="JOJ172" s="244"/>
      <c r="JOK172" s="244"/>
      <c r="JOL172" s="244"/>
      <c r="JOM172" s="244"/>
      <c r="JON172" s="244"/>
      <c r="JOO172" s="244"/>
      <c r="JOP172" s="244"/>
      <c r="JOQ172" s="244"/>
      <c r="JOR172" s="244"/>
      <c r="JOS172" s="244"/>
      <c r="JOT172" s="244"/>
      <c r="JOU172" s="244"/>
      <c r="JOV172" s="244"/>
      <c r="JOW172" s="244"/>
      <c r="JOX172" s="244"/>
      <c r="JOY172" s="244"/>
      <c r="JOZ172" s="244"/>
      <c r="JPA172" s="244"/>
      <c r="JPB172" s="244"/>
      <c r="JPC172" s="244"/>
      <c r="JPD172" s="244"/>
      <c r="JPE172" s="244"/>
      <c r="JPF172" s="244"/>
      <c r="JPG172" s="244"/>
      <c r="JPH172" s="244"/>
      <c r="JPI172" s="244"/>
      <c r="JPJ172" s="244"/>
      <c r="JPK172" s="244"/>
      <c r="JPL172" s="244"/>
      <c r="JPM172" s="244"/>
      <c r="JPN172" s="244"/>
      <c r="JPO172" s="244"/>
      <c r="JPP172" s="244"/>
      <c r="JPQ172" s="244"/>
      <c r="JPR172" s="244"/>
      <c r="JPS172" s="244"/>
      <c r="JPT172" s="244"/>
      <c r="JPU172" s="244"/>
      <c r="JPV172" s="244"/>
      <c r="JPW172" s="244"/>
      <c r="JPX172" s="244"/>
      <c r="JPY172" s="244"/>
      <c r="JPZ172" s="244"/>
      <c r="JQA172" s="244"/>
      <c r="JQB172" s="244"/>
      <c r="JQC172" s="244"/>
      <c r="JQD172" s="244"/>
      <c r="JQE172" s="244"/>
      <c r="JQF172" s="244"/>
      <c r="JQG172" s="244"/>
      <c r="JQH172" s="244"/>
      <c r="JQI172" s="244"/>
      <c r="JQJ172" s="244"/>
      <c r="JQK172" s="244"/>
      <c r="JQL172" s="244"/>
      <c r="JQM172" s="244"/>
      <c r="JQN172" s="244"/>
      <c r="JQO172" s="244"/>
      <c r="JQP172" s="244"/>
      <c r="JQQ172" s="244"/>
      <c r="JQR172" s="244"/>
      <c r="JQS172" s="244"/>
      <c r="JQT172" s="244"/>
      <c r="JQU172" s="244"/>
      <c r="JQV172" s="244"/>
      <c r="JQW172" s="244"/>
      <c r="JQX172" s="244"/>
      <c r="JQY172" s="244"/>
      <c r="JQZ172" s="244"/>
      <c r="JRA172" s="244"/>
      <c r="JRB172" s="244"/>
      <c r="JRC172" s="244"/>
      <c r="JRD172" s="244"/>
      <c r="JRE172" s="244"/>
      <c r="JRF172" s="244"/>
      <c r="JRG172" s="244"/>
      <c r="JRH172" s="244"/>
      <c r="JRI172" s="244"/>
      <c r="JRJ172" s="244"/>
      <c r="JRK172" s="244"/>
      <c r="JRL172" s="244"/>
      <c r="JRM172" s="244"/>
      <c r="JRN172" s="244"/>
      <c r="JRO172" s="244"/>
      <c r="JRP172" s="244"/>
      <c r="JRQ172" s="244"/>
      <c r="JRR172" s="244"/>
      <c r="JRS172" s="244"/>
      <c r="JRT172" s="244"/>
      <c r="JRU172" s="244"/>
      <c r="JRV172" s="244"/>
      <c r="JRW172" s="244"/>
      <c r="JRX172" s="244"/>
      <c r="JRY172" s="244"/>
      <c r="JRZ172" s="244"/>
      <c r="JSA172" s="244"/>
      <c r="JSB172" s="244"/>
      <c r="JSC172" s="244"/>
      <c r="JSD172" s="244"/>
      <c r="JSE172" s="244"/>
      <c r="JSF172" s="244"/>
      <c r="JSG172" s="244"/>
      <c r="JSH172" s="244"/>
      <c r="JSI172" s="244"/>
      <c r="JSJ172" s="244"/>
      <c r="JSK172" s="244"/>
      <c r="JSL172" s="244"/>
      <c r="JSM172" s="244"/>
      <c r="JSN172" s="244"/>
      <c r="JSO172" s="244"/>
      <c r="JSP172" s="244"/>
      <c r="JSQ172" s="244"/>
      <c r="JSR172" s="244"/>
      <c r="JSS172" s="244"/>
      <c r="JST172" s="244"/>
      <c r="JSU172" s="244"/>
      <c r="JSV172" s="244"/>
      <c r="JSW172" s="244"/>
      <c r="JSX172" s="244"/>
      <c r="JSY172" s="244"/>
      <c r="JSZ172" s="244"/>
      <c r="JTA172" s="244"/>
      <c r="JTB172" s="244"/>
      <c r="JTC172" s="244"/>
      <c r="JTD172" s="244"/>
      <c r="JTE172" s="244"/>
      <c r="JTF172" s="244"/>
      <c r="JTG172" s="244"/>
      <c r="JTH172" s="244"/>
      <c r="JTI172" s="244"/>
      <c r="JTJ172" s="244"/>
      <c r="JTK172" s="244"/>
      <c r="JTL172" s="244"/>
      <c r="JTM172" s="244"/>
      <c r="JTN172" s="244"/>
      <c r="JTO172" s="244"/>
      <c r="JTP172" s="244"/>
      <c r="JTQ172" s="244"/>
      <c r="JTR172" s="244"/>
      <c r="JTS172" s="244"/>
      <c r="JTT172" s="244"/>
      <c r="JTU172" s="244"/>
      <c r="JTV172" s="244"/>
      <c r="JTW172" s="244"/>
      <c r="JTX172" s="244"/>
      <c r="JTY172" s="244"/>
      <c r="JTZ172" s="244"/>
      <c r="JUA172" s="244"/>
      <c r="JUB172" s="244"/>
      <c r="JUC172" s="244"/>
      <c r="JUD172" s="244"/>
      <c r="JUE172" s="244"/>
      <c r="JUF172" s="244"/>
      <c r="JUG172" s="244"/>
      <c r="JUH172" s="244"/>
      <c r="JUI172" s="244"/>
      <c r="JUJ172" s="244"/>
      <c r="JUK172" s="244"/>
      <c r="JUL172" s="244"/>
      <c r="JUM172" s="244"/>
      <c r="JUN172" s="244"/>
      <c r="JUO172" s="244"/>
      <c r="JUP172" s="244"/>
      <c r="JUQ172" s="244"/>
      <c r="JUR172" s="244"/>
      <c r="JUS172" s="244"/>
      <c r="JUT172" s="244"/>
      <c r="JUU172" s="244"/>
      <c r="JUV172" s="244"/>
      <c r="JUW172" s="244"/>
      <c r="JUX172" s="244"/>
      <c r="JUY172" s="244"/>
      <c r="JUZ172" s="244"/>
      <c r="JVA172" s="244"/>
      <c r="JVB172" s="244"/>
      <c r="JVC172" s="244"/>
      <c r="JVD172" s="244"/>
      <c r="JVE172" s="244"/>
      <c r="JVF172" s="244"/>
      <c r="JVG172" s="244"/>
      <c r="JVH172" s="244"/>
      <c r="JVI172" s="244"/>
      <c r="JVJ172" s="244"/>
      <c r="JVK172" s="244"/>
      <c r="JVL172" s="244"/>
      <c r="JVM172" s="244"/>
      <c r="JVN172" s="244"/>
      <c r="JVO172" s="244"/>
      <c r="JVP172" s="244"/>
      <c r="JVQ172" s="244"/>
      <c r="JVR172" s="244"/>
      <c r="JVS172" s="244"/>
      <c r="JVT172" s="244"/>
      <c r="JVU172" s="244"/>
      <c r="JVV172" s="244"/>
      <c r="JVW172" s="244"/>
      <c r="JVX172" s="244"/>
      <c r="JVY172" s="244"/>
      <c r="JVZ172" s="244"/>
      <c r="JWA172" s="244"/>
      <c r="JWB172" s="244"/>
      <c r="JWC172" s="244"/>
      <c r="JWD172" s="244"/>
      <c r="JWE172" s="244"/>
      <c r="JWF172" s="244"/>
      <c r="JWG172" s="244"/>
      <c r="JWH172" s="244"/>
      <c r="JWI172" s="244"/>
      <c r="JWJ172" s="244"/>
      <c r="JWK172" s="244"/>
      <c r="JWL172" s="244"/>
      <c r="JWM172" s="244"/>
      <c r="JWN172" s="244"/>
      <c r="JWO172" s="244"/>
      <c r="JWP172" s="244"/>
      <c r="JWQ172" s="244"/>
      <c r="JWR172" s="244"/>
      <c r="JWS172" s="244"/>
      <c r="JWT172" s="244"/>
      <c r="JWU172" s="244"/>
      <c r="JWV172" s="244"/>
      <c r="JWW172" s="244"/>
      <c r="JWX172" s="244"/>
      <c r="JWY172" s="244"/>
      <c r="JWZ172" s="244"/>
      <c r="JXA172" s="244"/>
      <c r="JXB172" s="244"/>
      <c r="JXC172" s="244"/>
      <c r="JXD172" s="244"/>
      <c r="JXE172" s="244"/>
      <c r="JXF172" s="244"/>
      <c r="JXG172" s="244"/>
      <c r="JXH172" s="244"/>
      <c r="JXI172" s="244"/>
      <c r="JXJ172" s="244"/>
      <c r="JXK172" s="244"/>
      <c r="JXL172" s="244"/>
      <c r="JXM172" s="244"/>
      <c r="JXN172" s="244"/>
      <c r="JXO172" s="244"/>
      <c r="JXP172" s="244"/>
      <c r="JXQ172" s="244"/>
      <c r="JXR172" s="244"/>
      <c r="JXS172" s="244"/>
      <c r="JXT172" s="244"/>
      <c r="JXU172" s="244"/>
      <c r="JXV172" s="244"/>
      <c r="JXW172" s="244"/>
      <c r="JXX172" s="244"/>
      <c r="JXY172" s="244"/>
      <c r="JXZ172" s="244"/>
      <c r="JYA172" s="244"/>
      <c r="JYB172" s="244"/>
      <c r="JYC172" s="244"/>
      <c r="JYD172" s="244"/>
      <c r="JYE172" s="244"/>
      <c r="JYF172" s="244"/>
      <c r="JYG172" s="244"/>
      <c r="JYH172" s="244"/>
      <c r="JYI172" s="244"/>
      <c r="JYJ172" s="244"/>
      <c r="JYK172" s="244"/>
      <c r="JYL172" s="244"/>
      <c r="JYM172" s="244"/>
      <c r="JYN172" s="244"/>
      <c r="JYO172" s="244"/>
      <c r="JYP172" s="244"/>
      <c r="JYQ172" s="244"/>
      <c r="JYR172" s="244"/>
      <c r="JYS172" s="244"/>
      <c r="JYT172" s="244"/>
      <c r="JYU172" s="244"/>
      <c r="JYV172" s="244"/>
      <c r="JYW172" s="244"/>
      <c r="JYX172" s="244"/>
      <c r="JYY172" s="244"/>
      <c r="JYZ172" s="244"/>
      <c r="JZA172" s="244"/>
      <c r="JZB172" s="244"/>
      <c r="JZC172" s="244"/>
      <c r="JZD172" s="244"/>
      <c r="JZE172" s="244"/>
      <c r="JZF172" s="244"/>
      <c r="JZG172" s="244"/>
      <c r="JZH172" s="244"/>
      <c r="JZI172" s="244"/>
      <c r="JZJ172" s="244"/>
      <c r="JZK172" s="244"/>
      <c r="JZL172" s="244"/>
      <c r="JZM172" s="244"/>
      <c r="JZN172" s="244"/>
      <c r="JZO172" s="244"/>
      <c r="JZP172" s="244"/>
      <c r="JZQ172" s="244"/>
      <c r="JZR172" s="244"/>
      <c r="JZS172" s="244"/>
      <c r="JZT172" s="244"/>
      <c r="JZU172" s="244"/>
      <c r="JZV172" s="244"/>
      <c r="JZW172" s="244"/>
      <c r="JZX172" s="244"/>
      <c r="JZY172" s="244"/>
      <c r="JZZ172" s="244"/>
      <c r="KAA172" s="244"/>
      <c r="KAB172" s="244"/>
      <c r="KAC172" s="244"/>
      <c r="KAD172" s="244"/>
      <c r="KAE172" s="244"/>
      <c r="KAF172" s="244"/>
      <c r="KAG172" s="244"/>
      <c r="KAH172" s="244"/>
      <c r="KAI172" s="244"/>
      <c r="KAJ172" s="244"/>
      <c r="KAK172" s="244"/>
      <c r="KAL172" s="244"/>
      <c r="KAM172" s="244"/>
      <c r="KAN172" s="244"/>
      <c r="KAO172" s="244"/>
      <c r="KAP172" s="244"/>
      <c r="KAQ172" s="244"/>
      <c r="KAR172" s="244"/>
      <c r="KAS172" s="244"/>
      <c r="KAT172" s="244"/>
      <c r="KAU172" s="244"/>
      <c r="KAV172" s="244"/>
      <c r="KAW172" s="244"/>
      <c r="KAX172" s="244"/>
      <c r="KAY172" s="244"/>
      <c r="KAZ172" s="244"/>
      <c r="KBA172" s="244"/>
      <c r="KBB172" s="244"/>
      <c r="KBC172" s="244"/>
      <c r="KBD172" s="244"/>
      <c r="KBE172" s="244"/>
      <c r="KBF172" s="244"/>
      <c r="KBG172" s="244"/>
      <c r="KBH172" s="244"/>
      <c r="KBI172" s="244"/>
      <c r="KBJ172" s="244"/>
      <c r="KBK172" s="244"/>
      <c r="KBL172" s="244"/>
      <c r="KBM172" s="244"/>
      <c r="KBN172" s="244"/>
      <c r="KBO172" s="244"/>
      <c r="KBP172" s="244"/>
      <c r="KBQ172" s="244"/>
      <c r="KBR172" s="244"/>
      <c r="KBS172" s="244"/>
      <c r="KBT172" s="244"/>
      <c r="KBU172" s="244"/>
      <c r="KBV172" s="244"/>
      <c r="KBW172" s="244"/>
      <c r="KBX172" s="244"/>
      <c r="KBY172" s="244"/>
      <c r="KBZ172" s="244"/>
      <c r="KCA172" s="244"/>
      <c r="KCB172" s="244"/>
      <c r="KCC172" s="244"/>
      <c r="KCD172" s="244"/>
      <c r="KCE172" s="244"/>
      <c r="KCF172" s="244"/>
      <c r="KCG172" s="244"/>
      <c r="KCH172" s="244"/>
      <c r="KCI172" s="244"/>
      <c r="KCJ172" s="244"/>
      <c r="KCK172" s="244"/>
      <c r="KCL172" s="244"/>
      <c r="KCM172" s="244"/>
      <c r="KCN172" s="244"/>
      <c r="KCO172" s="244"/>
      <c r="KCP172" s="244"/>
      <c r="KCQ172" s="244"/>
      <c r="KCR172" s="244"/>
      <c r="KCS172" s="244"/>
      <c r="KCT172" s="244"/>
      <c r="KCU172" s="244"/>
      <c r="KCV172" s="244"/>
      <c r="KCW172" s="244"/>
      <c r="KCX172" s="244"/>
      <c r="KCY172" s="244"/>
      <c r="KCZ172" s="244"/>
      <c r="KDA172" s="244"/>
      <c r="KDB172" s="244"/>
      <c r="KDC172" s="244"/>
      <c r="KDD172" s="244"/>
      <c r="KDE172" s="244"/>
      <c r="KDF172" s="244"/>
      <c r="KDG172" s="244"/>
      <c r="KDH172" s="244"/>
      <c r="KDI172" s="244"/>
      <c r="KDJ172" s="244"/>
      <c r="KDK172" s="244"/>
      <c r="KDL172" s="244"/>
      <c r="KDM172" s="244"/>
      <c r="KDN172" s="244"/>
      <c r="KDO172" s="244"/>
      <c r="KDP172" s="244"/>
      <c r="KDQ172" s="244"/>
      <c r="KDR172" s="244"/>
      <c r="KDS172" s="244"/>
      <c r="KDT172" s="244"/>
      <c r="KDU172" s="244"/>
      <c r="KDV172" s="244"/>
      <c r="KDW172" s="244"/>
      <c r="KDX172" s="244"/>
      <c r="KDY172" s="244"/>
      <c r="KDZ172" s="244"/>
      <c r="KEA172" s="244"/>
      <c r="KEB172" s="244"/>
      <c r="KEC172" s="244"/>
      <c r="KED172" s="244"/>
      <c r="KEE172" s="244"/>
      <c r="KEF172" s="244"/>
      <c r="KEG172" s="244"/>
      <c r="KEH172" s="244"/>
      <c r="KEI172" s="244"/>
      <c r="KEJ172" s="244"/>
      <c r="KEK172" s="244"/>
      <c r="KEL172" s="244"/>
      <c r="KEM172" s="244"/>
      <c r="KEN172" s="244"/>
      <c r="KEO172" s="244"/>
      <c r="KEP172" s="244"/>
      <c r="KEQ172" s="244"/>
      <c r="KER172" s="244"/>
      <c r="KES172" s="244"/>
      <c r="KET172" s="244"/>
      <c r="KEU172" s="244"/>
      <c r="KEV172" s="244"/>
      <c r="KEW172" s="244"/>
      <c r="KEX172" s="244"/>
      <c r="KEY172" s="244"/>
      <c r="KEZ172" s="244"/>
      <c r="KFA172" s="244"/>
      <c r="KFB172" s="244"/>
      <c r="KFC172" s="244"/>
      <c r="KFD172" s="244"/>
      <c r="KFE172" s="244"/>
      <c r="KFF172" s="244"/>
      <c r="KFG172" s="244"/>
      <c r="KFH172" s="244"/>
      <c r="KFI172" s="244"/>
      <c r="KFJ172" s="244"/>
      <c r="KFK172" s="244"/>
      <c r="KFL172" s="244"/>
      <c r="KFM172" s="244"/>
      <c r="KFN172" s="244"/>
      <c r="KFO172" s="244"/>
      <c r="KFP172" s="244"/>
      <c r="KFQ172" s="244"/>
      <c r="KFR172" s="244"/>
      <c r="KFS172" s="244"/>
      <c r="KFT172" s="244"/>
      <c r="KFU172" s="244"/>
      <c r="KFV172" s="244"/>
      <c r="KFW172" s="244"/>
      <c r="KFX172" s="244"/>
      <c r="KFY172" s="244"/>
      <c r="KFZ172" s="244"/>
      <c r="KGA172" s="244"/>
      <c r="KGB172" s="244"/>
      <c r="KGC172" s="244"/>
      <c r="KGD172" s="244"/>
      <c r="KGE172" s="244"/>
      <c r="KGF172" s="244"/>
      <c r="KGG172" s="244"/>
      <c r="KGH172" s="244"/>
      <c r="KGI172" s="244"/>
      <c r="KGJ172" s="244"/>
      <c r="KGK172" s="244"/>
      <c r="KGL172" s="244"/>
      <c r="KGM172" s="244"/>
      <c r="KGN172" s="244"/>
      <c r="KGO172" s="244"/>
      <c r="KGP172" s="244"/>
      <c r="KGQ172" s="244"/>
      <c r="KGR172" s="244"/>
      <c r="KGS172" s="244"/>
      <c r="KGT172" s="244"/>
      <c r="KGU172" s="244"/>
      <c r="KGV172" s="244"/>
      <c r="KGW172" s="244"/>
      <c r="KGX172" s="244"/>
      <c r="KGY172" s="244"/>
      <c r="KGZ172" s="244"/>
      <c r="KHA172" s="244"/>
      <c r="KHB172" s="244"/>
      <c r="KHC172" s="244"/>
      <c r="KHD172" s="244"/>
      <c r="KHE172" s="244"/>
      <c r="KHF172" s="244"/>
      <c r="KHG172" s="244"/>
      <c r="KHH172" s="244"/>
      <c r="KHI172" s="244"/>
      <c r="KHJ172" s="244"/>
      <c r="KHK172" s="244"/>
      <c r="KHL172" s="244"/>
      <c r="KHM172" s="244"/>
      <c r="KHN172" s="244"/>
      <c r="KHO172" s="244"/>
      <c r="KHP172" s="244"/>
      <c r="KHQ172" s="244"/>
      <c r="KHR172" s="244"/>
      <c r="KHS172" s="244"/>
      <c r="KHT172" s="244"/>
      <c r="KHU172" s="244"/>
      <c r="KHV172" s="244"/>
      <c r="KHW172" s="244"/>
      <c r="KHX172" s="244"/>
      <c r="KHY172" s="244"/>
      <c r="KHZ172" s="244"/>
      <c r="KIA172" s="244"/>
      <c r="KIB172" s="244"/>
      <c r="KIC172" s="244"/>
      <c r="KID172" s="244"/>
      <c r="KIE172" s="244"/>
      <c r="KIF172" s="244"/>
      <c r="KIG172" s="244"/>
      <c r="KIH172" s="244"/>
      <c r="KII172" s="244"/>
      <c r="KIJ172" s="244"/>
      <c r="KIK172" s="244"/>
      <c r="KIL172" s="244"/>
      <c r="KIM172" s="244"/>
      <c r="KIN172" s="244"/>
      <c r="KIO172" s="244"/>
      <c r="KIP172" s="244"/>
      <c r="KIQ172" s="244"/>
      <c r="KIR172" s="244"/>
      <c r="KIS172" s="244"/>
      <c r="KIT172" s="244"/>
      <c r="KIU172" s="244"/>
      <c r="KIV172" s="244"/>
      <c r="KIW172" s="244"/>
      <c r="KIX172" s="244"/>
      <c r="KIY172" s="244"/>
      <c r="KIZ172" s="244"/>
      <c r="KJA172" s="244"/>
      <c r="KJB172" s="244"/>
      <c r="KJC172" s="244"/>
      <c r="KJD172" s="244"/>
      <c r="KJE172" s="244"/>
      <c r="KJF172" s="244"/>
      <c r="KJG172" s="244"/>
      <c r="KJH172" s="244"/>
      <c r="KJI172" s="244"/>
      <c r="KJJ172" s="244"/>
      <c r="KJK172" s="244"/>
      <c r="KJL172" s="244"/>
      <c r="KJM172" s="244"/>
      <c r="KJN172" s="244"/>
      <c r="KJO172" s="244"/>
      <c r="KJP172" s="244"/>
      <c r="KJQ172" s="244"/>
      <c r="KJR172" s="244"/>
      <c r="KJS172" s="244"/>
      <c r="KJT172" s="244"/>
      <c r="KJU172" s="244"/>
      <c r="KJV172" s="244"/>
      <c r="KJW172" s="244"/>
      <c r="KJX172" s="244"/>
      <c r="KJY172" s="244"/>
      <c r="KJZ172" s="244"/>
      <c r="KKA172" s="244"/>
      <c r="KKB172" s="244"/>
      <c r="KKC172" s="244"/>
      <c r="KKD172" s="244"/>
      <c r="KKE172" s="244"/>
      <c r="KKF172" s="244"/>
      <c r="KKG172" s="244"/>
      <c r="KKH172" s="244"/>
      <c r="KKI172" s="244"/>
      <c r="KKJ172" s="244"/>
      <c r="KKK172" s="244"/>
      <c r="KKL172" s="244"/>
      <c r="KKM172" s="244"/>
      <c r="KKN172" s="244"/>
      <c r="KKO172" s="244"/>
      <c r="KKP172" s="244"/>
      <c r="KKQ172" s="244"/>
      <c r="KKR172" s="244"/>
      <c r="KKS172" s="244"/>
      <c r="KKT172" s="244"/>
      <c r="KKU172" s="244"/>
      <c r="KKV172" s="244"/>
      <c r="KKW172" s="244"/>
      <c r="KKX172" s="244"/>
      <c r="KKY172" s="244"/>
      <c r="KKZ172" s="244"/>
      <c r="KLA172" s="244"/>
      <c r="KLB172" s="244"/>
      <c r="KLC172" s="244"/>
      <c r="KLD172" s="244"/>
      <c r="KLE172" s="244"/>
      <c r="KLF172" s="244"/>
      <c r="KLG172" s="244"/>
      <c r="KLH172" s="244"/>
      <c r="KLI172" s="244"/>
      <c r="KLJ172" s="244"/>
      <c r="KLK172" s="244"/>
      <c r="KLL172" s="244"/>
      <c r="KLM172" s="244"/>
      <c r="KLN172" s="244"/>
      <c r="KLO172" s="244"/>
      <c r="KLP172" s="244"/>
      <c r="KLQ172" s="244"/>
      <c r="KLR172" s="244"/>
      <c r="KLS172" s="244"/>
      <c r="KLT172" s="244"/>
      <c r="KLU172" s="244"/>
      <c r="KLV172" s="244"/>
      <c r="KLW172" s="244"/>
      <c r="KLX172" s="244"/>
      <c r="KLY172" s="244"/>
      <c r="KLZ172" s="244"/>
      <c r="KMA172" s="244"/>
      <c r="KMB172" s="244"/>
      <c r="KMC172" s="244"/>
      <c r="KMD172" s="244"/>
      <c r="KME172" s="244"/>
      <c r="KMF172" s="244"/>
      <c r="KMG172" s="244"/>
      <c r="KMH172" s="244"/>
      <c r="KMI172" s="244"/>
      <c r="KMJ172" s="244"/>
      <c r="KMK172" s="244"/>
      <c r="KML172" s="244"/>
      <c r="KMM172" s="244"/>
      <c r="KMN172" s="244"/>
      <c r="KMO172" s="244"/>
      <c r="KMP172" s="244"/>
      <c r="KMQ172" s="244"/>
      <c r="KMR172" s="244"/>
      <c r="KMS172" s="244"/>
      <c r="KMT172" s="244"/>
      <c r="KMU172" s="244"/>
      <c r="KMV172" s="244"/>
      <c r="KMW172" s="244"/>
      <c r="KMX172" s="244"/>
      <c r="KMY172" s="244"/>
      <c r="KMZ172" s="244"/>
      <c r="KNA172" s="244"/>
      <c r="KNB172" s="244"/>
      <c r="KNC172" s="244"/>
      <c r="KND172" s="244"/>
      <c r="KNE172" s="244"/>
      <c r="KNF172" s="244"/>
      <c r="KNG172" s="244"/>
      <c r="KNH172" s="244"/>
      <c r="KNI172" s="244"/>
      <c r="KNJ172" s="244"/>
      <c r="KNK172" s="244"/>
      <c r="KNL172" s="244"/>
      <c r="KNM172" s="244"/>
      <c r="KNN172" s="244"/>
      <c r="KNO172" s="244"/>
      <c r="KNP172" s="244"/>
      <c r="KNQ172" s="244"/>
      <c r="KNR172" s="244"/>
      <c r="KNS172" s="244"/>
      <c r="KNT172" s="244"/>
      <c r="KNU172" s="244"/>
      <c r="KNV172" s="244"/>
      <c r="KNW172" s="244"/>
      <c r="KNX172" s="244"/>
      <c r="KNY172" s="244"/>
      <c r="KNZ172" s="244"/>
      <c r="KOA172" s="244"/>
      <c r="KOB172" s="244"/>
      <c r="KOC172" s="244"/>
      <c r="KOD172" s="244"/>
      <c r="KOE172" s="244"/>
      <c r="KOF172" s="244"/>
      <c r="KOG172" s="244"/>
      <c r="KOH172" s="244"/>
      <c r="KOI172" s="244"/>
      <c r="KOJ172" s="244"/>
      <c r="KOK172" s="244"/>
      <c r="KOL172" s="244"/>
      <c r="KOM172" s="244"/>
      <c r="KON172" s="244"/>
      <c r="KOO172" s="244"/>
      <c r="KOP172" s="244"/>
      <c r="KOQ172" s="244"/>
      <c r="KOR172" s="244"/>
      <c r="KOS172" s="244"/>
      <c r="KOT172" s="244"/>
      <c r="KOU172" s="244"/>
      <c r="KOV172" s="244"/>
      <c r="KOW172" s="244"/>
      <c r="KOX172" s="244"/>
      <c r="KOY172" s="244"/>
      <c r="KOZ172" s="244"/>
      <c r="KPA172" s="244"/>
      <c r="KPB172" s="244"/>
      <c r="KPC172" s="244"/>
      <c r="KPD172" s="244"/>
      <c r="KPE172" s="244"/>
      <c r="KPF172" s="244"/>
      <c r="KPG172" s="244"/>
      <c r="KPH172" s="244"/>
      <c r="KPI172" s="244"/>
      <c r="KPJ172" s="244"/>
      <c r="KPK172" s="244"/>
      <c r="KPL172" s="244"/>
      <c r="KPM172" s="244"/>
      <c r="KPN172" s="244"/>
      <c r="KPO172" s="244"/>
      <c r="KPP172" s="244"/>
      <c r="KPQ172" s="244"/>
      <c r="KPR172" s="244"/>
      <c r="KPS172" s="244"/>
      <c r="KPT172" s="244"/>
      <c r="KPU172" s="244"/>
      <c r="KPV172" s="244"/>
      <c r="KPW172" s="244"/>
      <c r="KPX172" s="244"/>
      <c r="KPY172" s="244"/>
      <c r="KPZ172" s="244"/>
      <c r="KQA172" s="244"/>
      <c r="KQB172" s="244"/>
      <c r="KQC172" s="244"/>
      <c r="KQD172" s="244"/>
      <c r="KQE172" s="244"/>
      <c r="KQF172" s="244"/>
      <c r="KQG172" s="244"/>
      <c r="KQH172" s="244"/>
      <c r="KQI172" s="244"/>
      <c r="KQJ172" s="244"/>
      <c r="KQK172" s="244"/>
      <c r="KQL172" s="244"/>
      <c r="KQM172" s="244"/>
      <c r="KQN172" s="244"/>
      <c r="KQO172" s="244"/>
      <c r="KQP172" s="244"/>
      <c r="KQQ172" s="244"/>
      <c r="KQR172" s="244"/>
      <c r="KQS172" s="244"/>
      <c r="KQT172" s="244"/>
      <c r="KQU172" s="244"/>
      <c r="KQV172" s="244"/>
      <c r="KQW172" s="244"/>
      <c r="KQX172" s="244"/>
      <c r="KQY172" s="244"/>
      <c r="KQZ172" s="244"/>
      <c r="KRA172" s="244"/>
      <c r="KRB172" s="244"/>
      <c r="KRC172" s="244"/>
      <c r="KRD172" s="244"/>
      <c r="KRE172" s="244"/>
      <c r="KRF172" s="244"/>
      <c r="KRG172" s="244"/>
      <c r="KRH172" s="244"/>
      <c r="KRI172" s="244"/>
      <c r="KRJ172" s="244"/>
      <c r="KRK172" s="244"/>
      <c r="KRL172" s="244"/>
      <c r="KRM172" s="244"/>
      <c r="KRN172" s="244"/>
      <c r="KRO172" s="244"/>
      <c r="KRP172" s="244"/>
      <c r="KRQ172" s="244"/>
      <c r="KRR172" s="244"/>
      <c r="KRS172" s="244"/>
      <c r="KRT172" s="244"/>
      <c r="KRU172" s="244"/>
      <c r="KRV172" s="244"/>
      <c r="KRW172" s="244"/>
      <c r="KRX172" s="244"/>
      <c r="KRY172" s="244"/>
      <c r="KRZ172" s="244"/>
      <c r="KSA172" s="244"/>
      <c r="KSB172" s="244"/>
      <c r="KSC172" s="244"/>
      <c r="KSD172" s="244"/>
      <c r="KSE172" s="244"/>
      <c r="KSF172" s="244"/>
      <c r="KSG172" s="244"/>
      <c r="KSH172" s="244"/>
      <c r="KSI172" s="244"/>
      <c r="KSJ172" s="244"/>
      <c r="KSK172" s="244"/>
      <c r="KSL172" s="244"/>
      <c r="KSM172" s="244"/>
      <c r="KSN172" s="244"/>
      <c r="KSO172" s="244"/>
      <c r="KSP172" s="244"/>
      <c r="KSQ172" s="244"/>
      <c r="KSR172" s="244"/>
      <c r="KSS172" s="244"/>
      <c r="KST172" s="244"/>
      <c r="KSU172" s="244"/>
      <c r="KSV172" s="244"/>
      <c r="KSW172" s="244"/>
      <c r="KSX172" s="244"/>
      <c r="KSY172" s="244"/>
      <c r="KSZ172" s="244"/>
      <c r="KTA172" s="244"/>
      <c r="KTB172" s="244"/>
      <c r="KTC172" s="244"/>
      <c r="KTD172" s="244"/>
      <c r="KTE172" s="244"/>
      <c r="KTF172" s="244"/>
      <c r="KTG172" s="244"/>
      <c r="KTH172" s="244"/>
      <c r="KTI172" s="244"/>
      <c r="KTJ172" s="244"/>
      <c r="KTK172" s="244"/>
      <c r="KTL172" s="244"/>
      <c r="KTM172" s="244"/>
      <c r="KTN172" s="244"/>
      <c r="KTO172" s="244"/>
      <c r="KTP172" s="244"/>
      <c r="KTQ172" s="244"/>
      <c r="KTR172" s="244"/>
      <c r="KTS172" s="244"/>
      <c r="KTT172" s="244"/>
      <c r="KTU172" s="244"/>
      <c r="KTV172" s="244"/>
      <c r="KTW172" s="244"/>
      <c r="KTX172" s="244"/>
      <c r="KTY172" s="244"/>
      <c r="KTZ172" s="244"/>
      <c r="KUA172" s="244"/>
      <c r="KUB172" s="244"/>
      <c r="KUC172" s="244"/>
      <c r="KUD172" s="244"/>
      <c r="KUE172" s="244"/>
      <c r="KUF172" s="244"/>
      <c r="KUG172" s="244"/>
      <c r="KUH172" s="244"/>
      <c r="KUI172" s="244"/>
      <c r="KUJ172" s="244"/>
      <c r="KUK172" s="244"/>
      <c r="KUL172" s="244"/>
      <c r="KUM172" s="244"/>
      <c r="KUN172" s="244"/>
      <c r="KUO172" s="244"/>
      <c r="KUP172" s="244"/>
      <c r="KUQ172" s="244"/>
      <c r="KUR172" s="244"/>
      <c r="KUS172" s="244"/>
      <c r="KUT172" s="244"/>
      <c r="KUU172" s="244"/>
      <c r="KUV172" s="244"/>
      <c r="KUW172" s="244"/>
      <c r="KUX172" s="244"/>
      <c r="KUY172" s="244"/>
      <c r="KUZ172" s="244"/>
      <c r="KVA172" s="244"/>
      <c r="KVB172" s="244"/>
      <c r="KVC172" s="244"/>
      <c r="KVD172" s="244"/>
      <c r="KVE172" s="244"/>
      <c r="KVF172" s="244"/>
      <c r="KVG172" s="244"/>
      <c r="KVH172" s="244"/>
      <c r="KVI172" s="244"/>
      <c r="KVJ172" s="244"/>
      <c r="KVK172" s="244"/>
      <c r="KVL172" s="244"/>
      <c r="KVM172" s="244"/>
      <c r="KVN172" s="244"/>
      <c r="KVO172" s="244"/>
      <c r="KVP172" s="244"/>
      <c r="KVQ172" s="244"/>
      <c r="KVR172" s="244"/>
      <c r="KVS172" s="244"/>
      <c r="KVT172" s="244"/>
      <c r="KVU172" s="244"/>
      <c r="KVV172" s="244"/>
      <c r="KVW172" s="244"/>
      <c r="KVX172" s="244"/>
      <c r="KVY172" s="244"/>
      <c r="KVZ172" s="244"/>
      <c r="KWA172" s="244"/>
      <c r="KWB172" s="244"/>
      <c r="KWC172" s="244"/>
      <c r="KWD172" s="244"/>
      <c r="KWE172" s="244"/>
      <c r="KWF172" s="244"/>
      <c r="KWG172" s="244"/>
      <c r="KWH172" s="244"/>
      <c r="KWI172" s="244"/>
      <c r="KWJ172" s="244"/>
      <c r="KWK172" s="244"/>
      <c r="KWL172" s="244"/>
      <c r="KWM172" s="244"/>
      <c r="KWN172" s="244"/>
      <c r="KWO172" s="244"/>
      <c r="KWP172" s="244"/>
      <c r="KWQ172" s="244"/>
      <c r="KWR172" s="244"/>
      <c r="KWS172" s="244"/>
      <c r="KWT172" s="244"/>
      <c r="KWU172" s="244"/>
      <c r="KWV172" s="244"/>
      <c r="KWW172" s="244"/>
      <c r="KWX172" s="244"/>
      <c r="KWY172" s="244"/>
      <c r="KWZ172" s="244"/>
      <c r="KXA172" s="244"/>
      <c r="KXB172" s="244"/>
      <c r="KXC172" s="244"/>
      <c r="KXD172" s="244"/>
      <c r="KXE172" s="244"/>
      <c r="KXF172" s="244"/>
      <c r="KXG172" s="244"/>
      <c r="KXH172" s="244"/>
      <c r="KXI172" s="244"/>
      <c r="KXJ172" s="244"/>
      <c r="KXK172" s="244"/>
      <c r="KXL172" s="244"/>
      <c r="KXM172" s="244"/>
      <c r="KXN172" s="244"/>
      <c r="KXO172" s="244"/>
      <c r="KXP172" s="244"/>
      <c r="KXQ172" s="244"/>
      <c r="KXR172" s="244"/>
      <c r="KXS172" s="244"/>
      <c r="KXT172" s="244"/>
      <c r="KXU172" s="244"/>
      <c r="KXV172" s="244"/>
      <c r="KXW172" s="244"/>
      <c r="KXX172" s="244"/>
      <c r="KXY172" s="244"/>
      <c r="KXZ172" s="244"/>
      <c r="KYA172" s="244"/>
      <c r="KYB172" s="244"/>
      <c r="KYC172" s="244"/>
      <c r="KYD172" s="244"/>
      <c r="KYE172" s="244"/>
      <c r="KYF172" s="244"/>
      <c r="KYG172" s="244"/>
      <c r="KYH172" s="244"/>
      <c r="KYI172" s="244"/>
      <c r="KYJ172" s="244"/>
      <c r="KYK172" s="244"/>
      <c r="KYL172" s="244"/>
      <c r="KYM172" s="244"/>
      <c r="KYN172" s="244"/>
      <c r="KYO172" s="244"/>
      <c r="KYP172" s="244"/>
      <c r="KYQ172" s="244"/>
      <c r="KYR172" s="244"/>
      <c r="KYS172" s="244"/>
      <c r="KYT172" s="244"/>
      <c r="KYU172" s="244"/>
      <c r="KYV172" s="244"/>
      <c r="KYW172" s="244"/>
      <c r="KYX172" s="244"/>
      <c r="KYY172" s="244"/>
      <c r="KYZ172" s="244"/>
      <c r="KZA172" s="244"/>
      <c r="KZB172" s="244"/>
      <c r="KZC172" s="244"/>
      <c r="KZD172" s="244"/>
      <c r="KZE172" s="244"/>
      <c r="KZF172" s="244"/>
      <c r="KZG172" s="244"/>
      <c r="KZH172" s="244"/>
      <c r="KZI172" s="244"/>
      <c r="KZJ172" s="244"/>
      <c r="KZK172" s="244"/>
      <c r="KZL172" s="244"/>
      <c r="KZM172" s="244"/>
      <c r="KZN172" s="244"/>
      <c r="KZO172" s="244"/>
      <c r="KZP172" s="244"/>
      <c r="KZQ172" s="244"/>
      <c r="KZR172" s="244"/>
      <c r="KZS172" s="244"/>
      <c r="KZT172" s="244"/>
      <c r="KZU172" s="244"/>
      <c r="KZV172" s="244"/>
      <c r="KZW172" s="244"/>
      <c r="KZX172" s="244"/>
      <c r="KZY172" s="244"/>
      <c r="KZZ172" s="244"/>
      <c r="LAA172" s="244"/>
      <c r="LAB172" s="244"/>
      <c r="LAC172" s="244"/>
      <c r="LAD172" s="244"/>
      <c r="LAE172" s="244"/>
      <c r="LAF172" s="244"/>
      <c r="LAG172" s="244"/>
      <c r="LAH172" s="244"/>
      <c r="LAI172" s="244"/>
      <c r="LAJ172" s="244"/>
      <c r="LAK172" s="244"/>
      <c r="LAL172" s="244"/>
      <c r="LAM172" s="244"/>
      <c r="LAN172" s="244"/>
      <c r="LAO172" s="244"/>
      <c r="LAP172" s="244"/>
      <c r="LAQ172" s="244"/>
      <c r="LAR172" s="244"/>
      <c r="LAS172" s="244"/>
      <c r="LAT172" s="244"/>
      <c r="LAU172" s="244"/>
      <c r="LAV172" s="244"/>
      <c r="LAW172" s="244"/>
      <c r="LAX172" s="244"/>
      <c r="LAY172" s="244"/>
      <c r="LAZ172" s="244"/>
      <c r="LBA172" s="244"/>
      <c r="LBB172" s="244"/>
      <c r="LBC172" s="244"/>
      <c r="LBD172" s="244"/>
      <c r="LBE172" s="244"/>
      <c r="LBF172" s="244"/>
      <c r="LBG172" s="244"/>
      <c r="LBH172" s="244"/>
      <c r="LBI172" s="244"/>
      <c r="LBJ172" s="244"/>
      <c r="LBK172" s="244"/>
      <c r="LBL172" s="244"/>
      <c r="LBM172" s="244"/>
      <c r="LBN172" s="244"/>
      <c r="LBO172" s="244"/>
      <c r="LBP172" s="244"/>
      <c r="LBQ172" s="244"/>
      <c r="LBR172" s="244"/>
      <c r="LBS172" s="244"/>
      <c r="LBT172" s="244"/>
      <c r="LBU172" s="244"/>
      <c r="LBV172" s="244"/>
      <c r="LBW172" s="244"/>
      <c r="LBX172" s="244"/>
      <c r="LBY172" s="244"/>
      <c r="LBZ172" s="244"/>
      <c r="LCA172" s="244"/>
      <c r="LCB172" s="244"/>
      <c r="LCC172" s="244"/>
      <c r="LCD172" s="244"/>
      <c r="LCE172" s="244"/>
      <c r="LCF172" s="244"/>
      <c r="LCG172" s="244"/>
      <c r="LCH172" s="244"/>
      <c r="LCI172" s="244"/>
      <c r="LCJ172" s="244"/>
      <c r="LCK172" s="244"/>
      <c r="LCL172" s="244"/>
      <c r="LCM172" s="244"/>
      <c r="LCN172" s="244"/>
      <c r="LCO172" s="244"/>
      <c r="LCP172" s="244"/>
      <c r="LCQ172" s="244"/>
      <c r="LCR172" s="244"/>
      <c r="LCS172" s="244"/>
      <c r="LCT172" s="244"/>
      <c r="LCU172" s="244"/>
      <c r="LCV172" s="244"/>
      <c r="LCW172" s="244"/>
      <c r="LCX172" s="244"/>
      <c r="LCY172" s="244"/>
      <c r="LCZ172" s="244"/>
      <c r="LDA172" s="244"/>
      <c r="LDB172" s="244"/>
      <c r="LDC172" s="244"/>
      <c r="LDD172" s="244"/>
      <c r="LDE172" s="244"/>
      <c r="LDF172" s="244"/>
      <c r="LDG172" s="244"/>
      <c r="LDH172" s="244"/>
      <c r="LDI172" s="244"/>
      <c r="LDJ172" s="244"/>
      <c r="LDK172" s="244"/>
      <c r="LDL172" s="244"/>
      <c r="LDM172" s="244"/>
      <c r="LDN172" s="244"/>
      <c r="LDO172" s="244"/>
      <c r="LDP172" s="244"/>
      <c r="LDQ172" s="244"/>
      <c r="LDR172" s="244"/>
      <c r="LDS172" s="244"/>
      <c r="LDT172" s="244"/>
      <c r="LDU172" s="244"/>
      <c r="LDV172" s="244"/>
      <c r="LDW172" s="244"/>
      <c r="LDX172" s="244"/>
      <c r="LDY172" s="244"/>
      <c r="LDZ172" s="244"/>
      <c r="LEA172" s="244"/>
      <c r="LEB172" s="244"/>
      <c r="LEC172" s="244"/>
      <c r="LED172" s="244"/>
      <c r="LEE172" s="244"/>
      <c r="LEF172" s="244"/>
      <c r="LEG172" s="244"/>
      <c r="LEH172" s="244"/>
      <c r="LEI172" s="244"/>
      <c r="LEJ172" s="244"/>
      <c r="LEK172" s="244"/>
      <c r="LEL172" s="244"/>
      <c r="LEM172" s="244"/>
      <c r="LEN172" s="244"/>
      <c r="LEO172" s="244"/>
      <c r="LEP172" s="244"/>
      <c r="LEQ172" s="244"/>
      <c r="LER172" s="244"/>
      <c r="LES172" s="244"/>
      <c r="LET172" s="244"/>
      <c r="LEU172" s="244"/>
      <c r="LEV172" s="244"/>
      <c r="LEW172" s="244"/>
      <c r="LEX172" s="244"/>
      <c r="LEY172" s="244"/>
      <c r="LEZ172" s="244"/>
      <c r="LFA172" s="244"/>
      <c r="LFB172" s="244"/>
      <c r="LFC172" s="244"/>
      <c r="LFD172" s="244"/>
      <c r="LFE172" s="244"/>
      <c r="LFF172" s="244"/>
      <c r="LFG172" s="244"/>
      <c r="LFH172" s="244"/>
      <c r="LFI172" s="244"/>
      <c r="LFJ172" s="244"/>
      <c r="LFK172" s="244"/>
      <c r="LFL172" s="244"/>
      <c r="LFM172" s="244"/>
      <c r="LFN172" s="244"/>
      <c r="LFO172" s="244"/>
      <c r="LFP172" s="244"/>
      <c r="LFQ172" s="244"/>
      <c r="LFR172" s="244"/>
      <c r="LFS172" s="244"/>
      <c r="LFT172" s="244"/>
      <c r="LFU172" s="244"/>
      <c r="LFV172" s="244"/>
      <c r="LFW172" s="244"/>
      <c r="LFX172" s="244"/>
      <c r="LFY172" s="244"/>
      <c r="LFZ172" s="244"/>
      <c r="LGA172" s="244"/>
      <c r="LGB172" s="244"/>
      <c r="LGC172" s="244"/>
      <c r="LGD172" s="244"/>
      <c r="LGE172" s="244"/>
      <c r="LGF172" s="244"/>
      <c r="LGG172" s="244"/>
      <c r="LGH172" s="244"/>
      <c r="LGI172" s="244"/>
      <c r="LGJ172" s="244"/>
      <c r="LGK172" s="244"/>
      <c r="LGL172" s="244"/>
      <c r="LGM172" s="244"/>
      <c r="LGN172" s="244"/>
      <c r="LGO172" s="244"/>
      <c r="LGP172" s="244"/>
      <c r="LGQ172" s="244"/>
      <c r="LGR172" s="244"/>
      <c r="LGS172" s="244"/>
      <c r="LGT172" s="244"/>
      <c r="LGU172" s="244"/>
      <c r="LGV172" s="244"/>
      <c r="LGW172" s="244"/>
      <c r="LGX172" s="244"/>
      <c r="LGY172" s="244"/>
      <c r="LGZ172" s="244"/>
      <c r="LHA172" s="244"/>
      <c r="LHB172" s="244"/>
      <c r="LHC172" s="244"/>
      <c r="LHD172" s="244"/>
      <c r="LHE172" s="244"/>
      <c r="LHF172" s="244"/>
      <c r="LHG172" s="244"/>
      <c r="LHH172" s="244"/>
      <c r="LHI172" s="244"/>
      <c r="LHJ172" s="244"/>
      <c r="LHK172" s="244"/>
      <c r="LHL172" s="244"/>
      <c r="LHM172" s="244"/>
      <c r="LHN172" s="244"/>
      <c r="LHO172" s="244"/>
      <c r="LHP172" s="244"/>
      <c r="LHQ172" s="244"/>
      <c r="LHR172" s="244"/>
      <c r="LHS172" s="244"/>
      <c r="LHT172" s="244"/>
      <c r="LHU172" s="244"/>
      <c r="LHV172" s="244"/>
      <c r="LHW172" s="244"/>
      <c r="LHX172" s="244"/>
      <c r="LHY172" s="244"/>
      <c r="LHZ172" s="244"/>
      <c r="LIA172" s="244"/>
      <c r="LIB172" s="244"/>
      <c r="LIC172" s="244"/>
      <c r="LID172" s="244"/>
      <c r="LIE172" s="244"/>
      <c r="LIF172" s="244"/>
      <c r="LIG172" s="244"/>
      <c r="LIH172" s="244"/>
      <c r="LII172" s="244"/>
      <c r="LIJ172" s="244"/>
      <c r="LIK172" s="244"/>
      <c r="LIL172" s="244"/>
      <c r="LIM172" s="244"/>
      <c r="LIN172" s="244"/>
      <c r="LIO172" s="244"/>
      <c r="LIP172" s="244"/>
      <c r="LIQ172" s="244"/>
      <c r="LIR172" s="244"/>
      <c r="LIS172" s="244"/>
      <c r="LIT172" s="244"/>
      <c r="LIU172" s="244"/>
      <c r="LIV172" s="244"/>
      <c r="LIW172" s="244"/>
      <c r="LIX172" s="244"/>
      <c r="LIY172" s="244"/>
      <c r="LIZ172" s="244"/>
      <c r="LJA172" s="244"/>
      <c r="LJB172" s="244"/>
      <c r="LJC172" s="244"/>
      <c r="LJD172" s="244"/>
      <c r="LJE172" s="244"/>
      <c r="LJF172" s="244"/>
      <c r="LJG172" s="244"/>
      <c r="LJH172" s="244"/>
      <c r="LJI172" s="244"/>
      <c r="LJJ172" s="244"/>
      <c r="LJK172" s="244"/>
      <c r="LJL172" s="244"/>
      <c r="LJM172" s="244"/>
      <c r="LJN172" s="244"/>
      <c r="LJO172" s="244"/>
      <c r="LJP172" s="244"/>
      <c r="LJQ172" s="244"/>
      <c r="LJR172" s="244"/>
      <c r="LJS172" s="244"/>
      <c r="LJT172" s="244"/>
      <c r="LJU172" s="244"/>
      <c r="LJV172" s="244"/>
      <c r="LJW172" s="244"/>
      <c r="LJX172" s="244"/>
      <c r="LJY172" s="244"/>
      <c r="LJZ172" s="244"/>
      <c r="LKA172" s="244"/>
      <c r="LKB172" s="244"/>
      <c r="LKC172" s="244"/>
      <c r="LKD172" s="244"/>
      <c r="LKE172" s="244"/>
      <c r="LKF172" s="244"/>
      <c r="LKG172" s="244"/>
      <c r="LKH172" s="244"/>
      <c r="LKI172" s="244"/>
      <c r="LKJ172" s="244"/>
      <c r="LKK172" s="244"/>
      <c r="LKL172" s="244"/>
      <c r="LKM172" s="244"/>
      <c r="LKN172" s="244"/>
      <c r="LKO172" s="244"/>
      <c r="LKP172" s="244"/>
      <c r="LKQ172" s="244"/>
      <c r="LKR172" s="244"/>
      <c r="LKS172" s="244"/>
      <c r="LKT172" s="244"/>
      <c r="LKU172" s="244"/>
      <c r="LKV172" s="244"/>
      <c r="LKW172" s="244"/>
      <c r="LKX172" s="244"/>
      <c r="LKY172" s="244"/>
      <c r="LKZ172" s="244"/>
      <c r="LLA172" s="244"/>
      <c r="LLB172" s="244"/>
      <c r="LLC172" s="244"/>
      <c r="LLD172" s="244"/>
      <c r="LLE172" s="244"/>
      <c r="LLF172" s="244"/>
      <c r="LLG172" s="244"/>
      <c r="LLH172" s="244"/>
      <c r="LLI172" s="244"/>
      <c r="LLJ172" s="244"/>
      <c r="LLK172" s="244"/>
      <c r="LLL172" s="244"/>
      <c r="LLM172" s="244"/>
      <c r="LLN172" s="244"/>
      <c r="LLO172" s="244"/>
      <c r="LLP172" s="244"/>
      <c r="LLQ172" s="244"/>
      <c r="LLR172" s="244"/>
      <c r="LLS172" s="244"/>
      <c r="LLT172" s="244"/>
      <c r="LLU172" s="244"/>
      <c r="LLV172" s="244"/>
      <c r="LLW172" s="244"/>
      <c r="LLX172" s="244"/>
      <c r="LLY172" s="244"/>
      <c r="LLZ172" s="244"/>
      <c r="LMA172" s="244"/>
      <c r="LMB172" s="244"/>
      <c r="LMC172" s="244"/>
      <c r="LMD172" s="244"/>
      <c r="LME172" s="244"/>
      <c r="LMF172" s="244"/>
      <c r="LMG172" s="244"/>
      <c r="LMH172" s="244"/>
      <c r="LMI172" s="244"/>
      <c r="LMJ172" s="244"/>
      <c r="LMK172" s="244"/>
      <c r="LML172" s="244"/>
      <c r="LMM172" s="244"/>
      <c r="LMN172" s="244"/>
      <c r="LMO172" s="244"/>
      <c r="LMP172" s="244"/>
      <c r="LMQ172" s="244"/>
      <c r="LMR172" s="244"/>
      <c r="LMS172" s="244"/>
      <c r="LMT172" s="244"/>
      <c r="LMU172" s="244"/>
      <c r="LMV172" s="244"/>
      <c r="LMW172" s="244"/>
      <c r="LMX172" s="244"/>
      <c r="LMY172" s="244"/>
      <c r="LMZ172" s="244"/>
      <c r="LNA172" s="244"/>
      <c r="LNB172" s="244"/>
      <c r="LNC172" s="244"/>
      <c r="LND172" s="244"/>
      <c r="LNE172" s="244"/>
      <c r="LNF172" s="244"/>
      <c r="LNG172" s="244"/>
      <c r="LNH172" s="244"/>
      <c r="LNI172" s="244"/>
      <c r="LNJ172" s="244"/>
      <c r="LNK172" s="244"/>
      <c r="LNL172" s="244"/>
      <c r="LNM172" s="244"/>
      <c r="LNN172" s="244"/>
      <c r="LNO172" s="244"/>
      <c r="LNP172" s="244"/>
      <c r="LNQ172" s="244"/>
      <c r="LNR172" s="244"/>
      <c r="LNS172" s="244"/>
      <c r="LNT172" s="244"/>
      <c r="LNU172" s="244"/>
      <c r="LNV172" s="244"/>
      <c r="LNW172" s="244"/>
      <c r="LNX172" s="244"/>
      <c r="LNY172" s="244"/>
      <c r="LNZ172" s="244"/>
      <c r="LOA172" s="244"/>
      <c r="LOB172" s="244"/>
      <c r="LOC172" s="244"/>
      <c r="LOD172" s="244"/>
      <c r="LOE172" s="244"/>
      <c r="LOF172" s="244"/>
      <c r="LOG172" s="244"/>
      <c r="LOH172" s="244"/>
      <c r="LOI172" s="244"/>
      <c r="LOJ172" s="244"/>
      <c r="LOK172" s="244"/>
      <c r="LOL172" s="244"/>
      <c r="LOM172" s="244"/>
      <c r="LON172" s="244"/>
      <c r="LOO172" s="244"/>
      <c r="LOP172" s="244"/>
      <c r="LOQ172" s="244"/>
      <c r="LOR172" s="244"/>
      <c r="LOS172" s="244"/>
      <c r="LOT172" s="244"/>
      <c r="LOU172" s="244"/>
      <c r="LOV172" s="244"/>
      <c r="LOW172" s="244"/>
      <c r="LOX172" s="244"/>
      <c r="LOY172" s="244"/>
      <c r="LOZ172" s="244"/>
      <c r="LPA172" s="244"/>
      <c r="LPB172" s="244"/>
      <c r="LPC172" s="244"/>
      <c r="LPD172" s="244"/>
      <c r="LPE172" s="244"/>
      <c r="LPF172" s="244"/>
      <c r="LPG172" s="244"/>
      <c r="LPH172" s="244"/>
      <c r="LPI172" s="244"/>
      <c r="LPJ172" s="244"/>
      <c r="LPK172" s="244"/>
      <c r="LPL172" s="244"/>
      <c r="LPM172" s="244"/>
      <c r="LPN172" s="244"/>
      <c r="LPO172" s="244"/>
      <c r="LPP172" s="244"/>
      <c r="LPQ172" s="244"/>
      <c r="LPR172" s="244"/>
      <c r="LPS172" s="244"/>
      <c r="LPT172" s="244"/>
      <c r="LPU172" s="244"/>
      <c r="LPV172" s="244"/>
      <c r="LPW172" s="244"/>
      <c r="LPX172" s="244"/>
      <c r="LPY172" s="244"/>
      <c r="LPZ172" s="244"/>
      <c r="LQA172" s="244"/>
      <c r="LQB172" s="244"/>
      <c r="LQC172" s="244"/>
      <c r="LQD172" s="244"/>
      <c r="LQE172" s="244"/>
      <c r="LQF172" s="244"/>
      <c r="LQG172" s="244"/>
      <c r="LQH172" s="244"/>
      <c r="LQI172" s="244"/>
      <c r="LQJ172" s="244"/>
      <c r="LQK172" s="244"/>
      <c r="LQL172" s="244"/>
      <c r="LQM172" s="244"/>
      <c r="LQN172" s="244"/>
      <c r="LQO172" s="244"/>
      <c r="LQP172" s="244"/>
      <c r="LQQ172" s="244"/>
      <c r="LQR172" s="244"/>
      <c r="LQS172" s="244"/>
      <c r="LQT172" s="244"/>
      <c r="LQU172" s="244"/>
      <c r="LQV172" s="244"/>
      <c r="LQW172" s="244"/>
      <c r="LQX172" s="244"/>
      <c r="LQY172" s="244"/>
      <c r="LQZ172" s="244"/>
      <c r="LRA172" s="244"/>
      <c r="LRB172" s="244"/>
      <c r="LRC172" s="244"/>
      <c r="LRD172" s="244"/>
      <c r="LRE172" s="244"/>
      <c r="LRF172" s="244"/>
      <c r="LRG172" s="244"/>
      <c r="LRH172" s="244"/>
      <c r="LRI172" s="244"/>
      <c r="LRJ172" s="244"/>
      <c r="LRK172" s="244"/>
      <c r="LRL172" s="244"/>
      <c r="LRM172" s="244"/>
      <c r="LRN172" s="244"/>
      <c r="LRO172" s="244"/>
      <c r="LRP172" s="244"/>
      <c r="LRQ172" s="244"/>
      <c r="LRR172" s="244"/>
      <c r="LRS172" s="244"/>
      <c r="LRT172" s="244"/>
      <c r="LRU172" s="244"/>
      <c r="LRV172" s="244"/>
      <c r="LRW172" s="244"/>
      <c r="LRX172" s="244"/>
      <c r="LRY172" s="244"/>
      <c r="LRZ172" s="244"/>
      <c r="LSA172" s="244"/>
      <c r="LSB172" s="244"/>
      <c r="LSC172" s="244"/>
      <c r="LSD172" s="244"/>
      <c r="LSE172" s="244"/>
      <c r="LSF172" s="244"/>
      <c r="LSG172" s="244"/>
      <c r="LSH172" s="244"/>
      <c r="LSI172" s="244"/>
      <c r="LSJ172" s="244"/>
      <c r="LSK172" s="244"/>
      <c r="LSL172" s="244"/>
      <c r="LSM172" s="244"/>
      <c r="LSN172" s="244"/>
      <c r="LSO172" s="244"/>
      <c r="LSP172" s="244"/>
      <c r="LSQ172" s="244"/>
      <c r="LSR172" s="244"/>
      <c r="LSS172" s="244"/>
      <c r="LST172" s="244"/>
      <c r="LSU172" s="244"/>
      <c r="LSV172" s="244"/>
      <c r="LSW172" s="244"/>
      <c r="LSX172" s="244"/>
      <c r="LSY172" s="244"/>
      <c r="LSZ172" s="244"/>
      <c r="LTA172" s="244"/>
      <c r="LTB172" s="244"/>
      <c r="LTC172" s="244"/>
      <c r="LTD172" s="244"/>
      <c r="LTE172" s="244"/>
      <c r="LTF172" s="244"/>
      <c r="LTG172" s="244"/>
      <c r="LTH172" s="244"/>
      <c r="LTI172" s="244"/>
      <c r="LTJ172" s="244"/>
      <c r="LTK172" s="244"/>
      <c r="LTL172" s="244"/>
      <c r="LTM172" s="244"/>
      <c r="LTN172" s="244"/>
      <c r="LTO172" s="244"/>
      <c r="LTP172" s="244"/>
      <c r="LTQ172" s="244"/>
      <c r="LTR172" s="244"/>
      <c r="LTS172" s="244"/>
      <c r="LTT172" s="244"/>
      <c r="LTU172" s="244"/>
      <c r="LTV172" s="244"/>
      <c r="LTW172" s="244"/>
      <c r="LTX172" s="244"/>
      <c r="LTY172" s="244"/>
      <c r="LTZ172" s="244"/>
      <c r="LUA172" s="244"/>
      <c r="LUB172" s="244"/>
      <c r="LUC172" s="244"/>
      <c r="LUD172" s="244"/>
      <c r="LUE172" s="244"/>
      <c r="LUF172" s="244"/>
      <c r="LUG172" s="244"/>
      <c r="LUH172" s="244"/>
      <c r="LUI172" s="244"/>
      <c r="LUJ172" s="244"/>
      <c r="LUK172" s="244"/>
      <c r="LUL172" s="244"/>
      <c r="LUM172" s="244"/>
      <c r="LUN172" s="244"/>
      <c r="LUO172" s="244"/>
      <c r="LUP172" s="244"/>
      <c r="LUQ172" s="244"/>
      <c r="LUR172" s="244"/>
      <c r="LUS172" s="244"/>
      <c r="LUT172" s="244"/>
      <c r="LUU172" s="244"/>
      <c r="LUV172" s="244"/>
      <c r="LUW172" s="244"/>
      <c r="LUX172" s="244"/>
      <c r="LUY172" s="244"/>
      <c r="LUZ172" s="244"/>
      <c r="LVA172" s="244"/>
      <c r="LVB172" s="244"/>
      <c r="LVC172" s="244"/>
      <c r="LVD172" s="244"/>
      <c r="LVE172" s="244"/>
      <c r="LVF172" s="244"/>
      <c r="LVG172" s="244"/>
      <c r="LVH172" s="244"/>
      <c r="LVI172" s="244"/>
      <c r="LVJ172" s="244"/>
      <c r="LVK172" s="244"/>
      <c r="LVL172" s="244"/>
      <c r="LVM172" s="244"/>
      <c r="LVN172" s="244"/>
      <c r="LVO172" s="244"/>
      <c r="LVP172" s="244"/>
      <c r="LVQ172" s="244"/>
      <c r="LVR172" s="244"/>
      <c r="LVS172" s="244"/>
      <c r="LVT172" s="244"/>
      <c r="LVU172" s="244"/>
      <c r="LVV172" s="244"/>
      <c r="LVW172" s="244"/>
      <c r="LVX172" s="244"/>
      <c r="LVY172" s="244"/>
      <c r="LVZ172" s="244"/>
      <c r="LWA172" s="244"/>
      <c r="LWB172" s="244"/>
      <c r="LWC172" s="244"/>
      <c r="LWD172" s="244"/>
      <c r="LWE172" s="244"/>
      <c r="LWF172" s="244"/>
      <c r="LWG172" s="244"/>
      <c r="LWH172" s="244"/>
      <c r="LWI172" s="244"/>
      <c r="LWJ172" s="244"/>
      <c r="LWK172" s="244"/>
      <c r="LWL172" s="244"/>
      <c r="LWM172" s="244"/>
      <c r="LWN172" s="244"/>
      <c r="LWO172" s="244"/>
      <c r="LWP172" s="244"/>
      <c r="LWQ172" s="244"/>
      <c r="LWR172" s="244"/>
      <c r="LWS172" s="244"/>
      <c r="LWT172" s="244"/>
      <c r="LWU172" s="244"/>
      <c r="LWV172" s="244"/>
      <c r="LWW172" s="244"/>
      <c r="LWX172" s="244"/>
      <c r="LWY172" s="244"/>
      <c r="LWZ172" s="244"/>
      <c r="LXA172" s="244"/>
      <c r="LXB172" s="244"/>
      <c r="LXC172" s="244"/>
      <c r="LXD172" s="244"/>
      <c r="LXE172" s="244"/>
      <c r="LXF172" s="244"/>
      <c r="LXG172" s="244"/>
      <c r="LXH172" s="244"/>
      <c r="LXI172" s="244"/>
      <c r="LXJ172" s="244"/>
      <c r="LXK172" s="244"/>
      <c r="LXL172" s="244"/>
      <c r="LXM172" s="244"/>
      <c r="LXN172" s="244"/>
      <c r="LXO172" s="244"/>
      <c r="LXP172" s="244"/>
      <c r="LXQ172" s="244"/>
      <c r="LXR172" s="244"/>
      <c r="LXS172" s="244"/>
      <c r="LXT172" s="244"/>
      <c r="LXU172" s="244"/>
      <c r="LXV172" s="244"/>
      <c r="LXW172" s="244"/>
      <c r="LXX172" s="244"/>
      <c r="LXY172" s="244"/>
      <c r="LXZ172" s="244"/>
      <c r="LYA172" s="244"/>
      <c r="LYB172" s="244"/>
      <c r="LYC172" s="244"/>
      <c r="LYD172" s="244"/>
      <c r="LYE172" s="244"/>
      <c r="LYF172" s="244"/>
      <c r="LYG172" s="244"/>
      <c r="LYH172" s="244"/>
      <c r="LYI172" s="244"/>
      <c r="LYJ172" s="244"/>
      <c r="LYK172" s="244"/>
      <c r="LYL172" s="244"/>
      <c r="LYM172" s="244"/>
      <c r="LYN172" s="244"/>
      <c r="LYO172" s="244"/>
      <c r="LYP172" s="244"/>
      <c r="LYQ172" s="244"/>
      <c r="LYR172" s="244"/>
      <c r="LYS172" s="244"/>
      <c r="LYT172" s="244"/>
      <c r="LYU172" s="244"/>
      <c r="LYV172" s="244"/>
      <c r="LYW172" s="244"/>
      <c r="LYX172" s="244"/>
      <c r="LYY172" s="244"/>
      <c r="LYZ172" s="244"/>
      <c r="LZA172" s="244"/>
      <c r="LZB172" s="244"/>
      <c r="LZC172" s="244"/>
      <c r="LZD172" s="244"/>
      <c r="LZE172" s="244"/>
      <c r="LZF172" s="244"/>
      <c r="LZG172" s="244"/>
      <c r="LZH172" s="244"/>
      <c r="LZI172" s="244"/>
      <c r="LZJ172" s="244"/>
      <c r="LZK172" s="244"/>
      <c r="LZL172" s="244"/>
      <c r="LZM172" s="244"/>
      <c r="LZN172" s="244"/>
      <c r="LZO172" s="244"/>
      <c r="LZP172" s="244"/>
      <c r="LZQ172" s="244"/>
      <c r="LZR172" s="244"/>
      <c r="LZS172" s="244"/>
      <c r="LZT172" s="244"/>
      <c r="LZU172" s="244"/>
      <c r="LZV172" s="244"/>
      <c r="LZW172" s="244"/>
      <c r="LZX172" s="244"/>
      <c r="LZY172" s="244"/>
      <c r="LZZ172" s="244"/>
      <c r="MAA172" s="244"/>
      <c r="MAB172" s="244"/>
      <c r="MAC172" s="244"/>
      <c r="MAD172" s="244"/>
      <c r="MAE172" s="244"/>
      <c r="MAF172" s="244"/>
      <c r="MAG172" s="244"/>
      <c r="MAH172" s="244"/>
      <c r="MAI172" s="244"/>
      <c r="MAJ172" s="244"/>
      <c r="MAK172" s="244"/>
      <c r="MAL172" s="244"/>
      <c r="MAM172" s="244"/>
      <c r="MAN172" s="244"/>
      <c r="MAO172" s="244"/>
      <c r="MAP172" s="244"/>
      <c r="MAQ172" s="244"/>
      <c r="MAR172" s="244"/>
      <c r="MAS172" s="244"/>
      <c r="MAT172" s="244"/>
      <c r="MAU172" s="244"/>
      <c r="MAV172" s="244"/>
      <c r="MAW172" s="244"/>
      <c r="MAX172" s="244"/>
      <c r="MAY172" s="244"/>
      <c r="MAZ172" s="244"/>
      <c r="MBA172" s="244"/>
      <c r="MBB172" s="244"/>
      <c r="MBC172" s="244"/>
      <c r="MBD172" s="244"/>
      <c r="MBE172" s="244"/>
      <c r="MBF172" s="244"/>
      <c r="MBG172" s="244"/>
      <c r="MBH172" s="244"/>
      <c r="MBI172" s="244"/>
      <c r="MBJ172" s="244"/>
      <c r="MBK172" s="244"/>
      <c r="MBL172" s="244"/>
      <c r="MBM172" s="244"/>
      <c r="MBN172" s="244"/>
      <c r="MBO172" s="244"/>
      <c r="MBP172" s="244"/>
      <c r="MBQ172" s="244"/>
      <c r="MBR172" s="244"/>
      <c r="MBS172" s="244"/>
      <c r="MBT172" s="244"/>
      <c r="MBU172" s="244"/>
      <c r="MBV172" s="244"/>
      <c r="MBW172" s="244"/>
      <c r="MBX172" s="244"/>
      <c r="MBY172" s="244"/>
      <c r="MBZ172" s="244"/>
      <c r="MCA172" s="244"/>
      <c r="MCB172" s="244"/>
      <c r="MCC172" s="244"/>
      <c r="MCD172" s="244"/>
      <c r="MCE172" s="244"/>
      <c r="MCF172" s="244"/>
      <c r="MCG172" s="244"/>
      <c r="MCH172" s="244"/>
      <c r="MCI172" s="244"/>
      <c r="MCJ172" s="244"/>
      <c r="MCK172" s="244"/>
      <c r="MCL172" s="244"/>
      <c r="MCM172" s="244"/>
      <c r="MCN172" s="244"/>
      <c r="MCO172" s="244"/>
      <c r="MCP172" s="244"/>
      <c r="MCQ172" s="244"/>
      <c r="MCR172" s="244"/>
      <c r="MCS172" s="244"/>
      <c r="MCT172" s="244"/>
      <c r="MCU172" s="244"/>
      <c r="MCV172" s="244"/>
      <c r="MCW172" s="244"/>
      <c r="MCX172" s="244"/>
      <c r="MCY172" s="244"/>
      <c r="MCZ172" s="244"/>
      <c r="MDA172" s="244"/>
      <c r="MDB172" s="244"/>
      <c r="MDC172" s="244"/>
      <c r="MDD172" s="244"/>
      <c r="MDE172" s="244"/>
      <c r="MDF172" s="244"/>
      <c r="MDG172" s="244"/>
      <c r="MDH172" s="244"/>
      <c r="MDI172" s="244"/>
      <c r="MDJ172" s="244"/>
      <c r="MDK172" s="244"/>
      <c r="MDL172" s="244"/>
      <c r="MDM172" s="244"/>
      <c r="MDN172" s="244"/>
      <c r="MDO172" s="244"/>
      <c r="MDP172" s="244"/>
      <c r="MDQ172" s="244"/>
      <c r="MDR172" s="244"/>
      <c r="MDS172" s="244"/>
      <c r="MDT172" s="244"/>
      <c r="MDU172" s="244"/>
      <c r="MDV172" s="244"/>
      <c r="MDW172" s="244"/>
      <c r="MDX172" s="244"/>
      <c r="MDY172" s="244"/>
      <c r="MDZ172" s="244"/>
      <c r="MEA172" s="244"/>
      <c r="MEB172" s="244"/>
      <c r="MEC172" s="244"/>
      <c r="MED172" s="244"/>
      <c r="MEE172" s="244"/>
      <c r="MEF172" s="244"/>
      <c r="MEG172" s="244"/>
      <c r="MEH172" s="244"/>
      <c r="MEI172" s="244"/>
      <c r="MEJ172" s="244"/>
      <c r="MEK172" s="244"/>
      <c r="MEL172" s="244"/>
      <c r="MEM172" s="244"/>
      <c r="MEN172" s="244"/>
      <c r="MEO172" s="244"/>
      <c r="MEP172" s="244"/>
      <c r="MEQ172" s="244"/>
      <c r="MER172" s="244"/>
      <c r="MES172" s="244"/>
      <c r="MET172" s="244"/>
      <c r="MEU172" s="244"/>
      <c r="MEV172" s="244"/>
      <c r="MEW172" s="244"/>
      <c r="MEX172" s="244"/>
      <c r="MEY172" s="244"/>
      <c r="MEZ172" s="244"/>
      <c r="MFA172" s="244"/>
      <c r="MFB172" s="244"/>
      <c r="MFC172" s="244"/>
      <c r="MFD172" s="244"/>
      <c r="MFE172" s="244"/>
      <c r="MFF172" s="244"/>
      <c r="MFG172" s="244"/>
      <c r="MFH172" s="244"/>
      <c r="MFI172" s="244"/>
      <c r="MFJ172" s="244"/>
      <c r="MFK172" s="244"/>
      <c r="MFL172" s="244"/>
      <c r="MFM172" s="244"/>
      <c r="MFN172" s="244"/>
      <c r="MFO172" s="244"/>
      <c r="MFP172" s="244"/>
      <c r="MFQ172" s="244"/>
      <c r="MFR172" s="244"/>
      <c r="MFS172" s="244"/>
      <c r="MFT172" s="244"/>
      <c r="MFU172" s="244"/>
      <c r="MFV172" s="244"/>
      <c r="MFW172" s="244"/>
      <c r="MFX172" s="244"/>
      <c r="MFY172" s="244"/>
      <c r="MFZ172" s="244"/>
      <c r="MGA172" s="244"/>
      <c r="MGB172" s="244"/>
      <c r="MGC172" s="244"/>
      <c r="MGD172" s="244"/>
      <c r="MGE172" s="244"/>
      <c r="MGF172" s="244"/>
      <c r="MGG172" s="244"/>
      <c r="MGH172" s="244"/>
      <c r="MGI172" s="244"/>
      <c r="MGJ172" s="244"/>
      <c r="MGK172" s="244"/>
      <c r="MGL172" s="244"/>
      <c r="MGM172" s="244"/>
      <c r="MGN172" s="244"/>
      <c r="MGO172" s="244"/>
      <c r="MGP172" s="244"/>
      <c r="MGQ172" s="244"/>
      <c r="MGR172" s="244"/>
      <c r="MGS172" s="244"/>
      <c r="MGT172" s="244"/>
      <c r="MGU172" s="244"/>
      <c r="MGV172" s="244"/>
      <c r="MGW172" s="244"/>
      <c r="MGX172" s="244"/>
      <c r="MGY172" s="244"/>
      <c r="MGZ172" s="244"/>
      <c r="MHA172" s="244"/>
      <c r="MHB172" s="244"/>
      <c r="MHC172" s="244"/>
      <c r="MHD172" s="244"/>
      <c r="MHE172" s="244"/>
      <c r="MHF172" s="244"/>
      <c r="MHG172" s="244"/>
      <c r="MHH172" s="244"/>
      <c r="MHI172" s="244"/>
      <c r="MHJ172" s="244"/>
      <c r="MHK172" s="244"/>
      <c r="MHL172" s="244"/>
      <c r="MHM172" s="244"/>
      <c r="MHN172" s="244"/>
      <c r="MHO172" s="244"/>
      <c r="MHP172" s="244"/>
      <c r="MHQ172" s="244"/>
      <c r="MHR172" s="244"/>
      <c r="MHS172" s="244"/>
      <c r="MHT172" s="244"/>
      <c r="MHU172" s="244"/>
      <c r="MHV172" s="244"/>
      <c r="MHW172" s="244"/>
      <c r="MHX172" s="244"/>
      <c r="MHY172" s="244"/>
      <c r="MHZ172" s="244"/>
      <c r="MIA172" s="244"/>
      <c r="MIB172" s="244"/>
      <c r="MIC172" s="244"/>
      <c r="MID172" s="244"/>
      <c r="MIE172" s="244"/>
      <c r="MIF172" s="244"/>
      <c r="MIG172" s="244"/>
      <c r="MIH172" s="244"/>
      <c r="MII172" s="244"/>
      <c r="MIJ172" s="244"/>
      <c r="MIK172" s="244"/>
      <c r="MIL172" s="244"/>
      <c r="MIM172" s="244"/>
      <c r="MIN172" s="244"/>
      <c r="MIO172" s="244"/>
      <c r="MIP172" s="244"/>
      <c r="MIQ172" s="244"/>
      <c r="MIR172" s="244"/>
      <c r="MIS172" s="244"/>
      <c r="MIT172" s="244"/>
      <c r="MIU172" s="244"/>
      <c r="MIV172" s="244"/>
      <c r="MIW172" s="244"/>
      <c r="MIX172" s="244"/>
      <c r="MIY172" s="244"/>
      <c r="MIZ172" s="244"/>
      <c r="MJA172" s="244"/>
      <c r="MJB172" s="244"/>
      <c r="MJC172" s="244"/>
      <c r="MJD172" s="244"/>
      <c r="MJE172" s="244"/>
      <c r="MJF172" s="244"/>
      <c r="MJG172" s="244"/>
      <c r="MJH172" s="244"/>
      <c r="MJI172" s="244"/>
      <c r="MJJ172" s="244"/>
      <c r="MJK172" s="244"/>
      <c r="MJL172" s="244"/>
      <c r="MJM172" s="244"/>
      <c r="MJN172" s="244"/>
      <c r="MJO172" s="244"/>
      <c r="MJP172" s="244"/>
      <c r="MJQ172" s="244"/>
      <c r="MJR172" s="244"/>
      <c r="MJS172" s="244"/>
      <c r="MJT172" s="244"/>
      <c r="MJU172" s="244"/>
      <c r="MJV172" s="244"/>
      <c r="MJW172" s="244"/>
      <c r="MJX172" s="244"/>
      <c r="MJY172" s="244"/>
      <c r="MJZ172" s="244"/>
      <c r="MKA172" s="244"/>
      <c r="MKB172" s="244"/>
      <c r="MKC172" s="244"/>
      <c r="MKD172" s="244"/>
      <c r="MKE172" s="244"/>
      <c r="MKF172" s="244"/>
      <c r="MKG172" s="244"/>
      <c r="MKH172" s="244"/>
      <c r="MKI172" s="244"/>
      <c r="MKJ172" s="244"/>
      <c r="MKK172" s="244"/>
      <c r="MKL172" s="244"/>
      <c r="MKM172" s="244"/>
      <c r="MKN172" s="244"/>
      <c r="MKO172" s="244"/>
      <c r="MKP172" s="244"/>
      <c r="MKQ172" s="244"/>
      <c r="MKR172" s="244"/>
      <c r="MKS172" s="244"/>
      <c r="MKT172" s="244"/>
      <c r="MKU172" s="244"/>
      <c r="MKV172" s="244"/>
      <c r="MKW172" s="244"/>
      <c r="MKX172" s="244"/>
      <c r="MKY172" s="244"/>
      <c r="MKZ172" s="244"/>
      <c r="MLA172" s="244"/>
      <c r="MLB172" s="244"/>
      <c r="MLC172" s="244"/>
      <c r="MLD172" s="244"/>
      <c r="MLE172" s="244"/>
      <c r="MLF172" s="244"/>
      <c r="MLG172" s="244"/>
      <c r="MLH172" s="244"/>
      <c r="MLI172" s="244"/>
      <c r="MLJ172" s="244"/>
      <c r="MLK172" s="244"/>
      <c r="MLL172" s="244"/>
      <c r="MLM172" s="244"/>
      <c r="MLN172" s="244"/>
      <c r="MLO172" s="244"/>
      <c r="MLP172" s="244"/>
      <c r="MLQ172" s="244"/>
      <c r="MLR172" s="244"/>
      <c r="MLS172" s="244"/>
      <c r="MLT172" s="244"/>
      <c r="MLU172" s="244"/>
      <c r="MLV172" s="244"/>
      <c r="MLW172" s="244"/>
      <c r="MLX172" s="244"/>
      <c r="MLY172" s="244"/>
      <c r="MLZ172" s="244"/>
      <c r="MMA172" s="244"/>
      <c r="MMB172" s="244"/>
      <c r="MMC172" s="244"/>
      <c r="MMD172" s="244"/>
      <c r="MME172" s="244"/>
      <c r="MMF172" s="244"/>
      <c r="MMG172" s="244"/>
      <c r="MMH172" s="244"/>
      <c r="MMI172" s="244"/>
      <c r="MMJ172" s="244"/>
      <c r="MMK172" s="244"/>
      <c r="MML172" s="244"/>
      <c r="MMM172" s="244"/>
      <c r="MMN172" s="244"/>
      <c r="MMO172" s="244"/>
      <c r="MMP172" s="244"/>
      <c r="MMQ172" s="244"/>
      <c r="MMR172" s="244"/>
      <c r="MMS172" s="244"/>
      <c r="MMT172" s="244"/>
      <c r="MMU172" s="244"/>
      <c r="MMV172" s="244"/>
      <c r="MMW172" s="244"/>
      <c r="MMX172" s="244"/>
      <c r="MMY172" s="244"/>
      <c r="MMZ172" s="244"/>
      <c r="MNA172" s="244"/>
      <c r="MNB172" s="244"/>
      <c r="MNC172" s="244"/>
      <c r="MND172" s="244"/>
      <c r="MNE172" s="244"/>
      <c r="MNF172" s="244"/>
      <c r="MNG172" s="244"/>
      <c r="MNH172" s="244"/>
      <c r="MNI172" s="244"/>
      <c r="MNJ172" s="244"/>
      <c r="MNK172" s="244"/>
      <c r="MNL172" s="244"/>
      <c r="MNM172" s="244"/>
      <c r="MNN172" s="244"/>
      <c r="MNO172" s="244"/>
      <c r="MNP172" s="244"/>
      <c r="MNQ172" s="244"/>
      <c r="MNR172" s="244"/>
      <c r="MNS172" s="244"/>
      <c r="MNT172" s="244"/>
      <c r="MNU172" s="244"/>
      <c r="MNV172" s="244"/>
      <c r="MNW172" s="244"/>
      <c r="MNX172" s="244"/>
      <c r="MNY172" s="244"/>
      <c r="MNZ172" s="244"/>
      <c r="MOA172" s="244"/>
      <c r="MOB172" s="244"/>
      <c r="MOC172" s="244"/>
      <c r="MOD172" s="244"/>
      <c r="MOE172" s="244"/>
      <c r="MOF172" s="244"/>
      <c r="MOG172" s="244"/>
      <c r="MOH172" s="244"/>
      <c r="MOI172" s="244"/>
      <c r="MOJ172" s="244"/>
      <c r="MOK172" s="244"/>
      <c r="MOL172" s="244"/>
      <c r="MOM172" s="244"/>
      <c r="MON172" s="244"/>
      <c r="MOO172" s="244"/>
      <c r="MOP172" s="244"/>
      <c r="MOQ172" s="244"/>
      <c r="MOR172" s="244"/>
      <c r="MOS172" s="244"/>
      <c r="MOT172" s="244"/>
      <c r="MOU172" s="244"/>
      <c r="MOV172" s="244"/>
      <c r="MOW172" s="244"/>
      <c r="MOX172" s="244"/>
      <c r="MOY172" s="244"/>
      <c r="MOZ172" s="244"/>
      <c r="MPA172" s="244"/>
      <c r="MPB172" s="244"/>
      <c r="MPC172" s="244"/>
      <c r="MPD172" s="244"/>
      <c r="MPE172" s="244"/>
      <c r="MPF172" s="244"/>
      <c r="MPG172" s="244"/>
      <c r="MPH172" s="244"/>
      <c r="MPI172" s="244"/>
      <c r="MPJ172" s="244"/>
      <c r="MPK172" s="244"/>
      <c r="MPL172" s="244"/>
      <c r="MPM172" s="244"/>
      <c r="MPN172" s="244"/>
      <c r="MPO172" s="244"/>
      <c r="MPP172" s="244"/>
      <c r="MPQ172" s="244"/>
      <c r="MPR172" s="244"/>
      <c r="MPS172" s="244"/>
      <c r="MPT172" s="244"/>
      <c r="MPU172" s="244"/>
      <c r="MPV172" s="244"/>
      <c r="MPW172" s="244"/>
      <c r="MPX172" s="244"/>
      <c r="MPY172" s="244"/>
      <c r="MPZ172" s="244"/>
      <c r="MQA172" s="244"/>
      <c r="MQB172" s="244"/>
      <c r="MQC172" s="244"/>
      <c r="MQD172" s="244"/>
      <c r="MQE172" s="244"/>
      <c r="MQF172" s="244"/>
      <c r="MQG172" s="244"/>
      <c r="MQH172" s="244"/>
      <c r="MQI172" s="244"/>
      <c r="MQJ172" s="244"/>
      <c r="MQK172" s="244"/>
      <c r="MQL172" s="244"/>
      <c r="MQM172" s="244"/>
      <c r="MQN172" s="244"/>
      <c r="MQO172" s="244"/>
      <c r="MQP172" s="244"/>
      <c r="MQQ172" s="244"/>
      <c r="MQR172" s="244"/>
      <c r="MQS172" s="244"/>
      <c r="MQT172" s="244"/>
      <c r="MQU172" s="244"/>
      <c r="MQV172" s="244"/>
      <c r="MQW172" s="244"/>
      <c r="MQX172" s="244"/>
      <c r="MQY172" s="244"/>
      <c r="MQZ172" s="244"/>
      <c r="MRA172" s="244"/>
      <c r="MRB172" s="244"/>
      <c r="MRC172" s="244"/>
      <c r="MRD172" s="244"/>
      <c r="MRE172" s="244"/>
      <c r="MRF172" s="244"/>
      <c r="MRG172" s="244"/>
      <c r="MRH172" s="244"/>
      <c r="MRI172" s="244"/>
      <c r="MRJ172" s="244"/>
      <c r="MRK172" s="244"/>
      <c r="MRL172" s="244"/>
      <c r="MRM172" s="244"/>
      <c r="MRN172" s="244"/>
      <c r="MRO172" s="244"/>
      <c r="MRP172" s="244"/>
      <c r="MRQ172" s="244"/>
      <c r="MRR172" s="244"/>
      <c r="MRS172" s="244"/>
      <c r="MRT172" s="244"/>
      <c r="MRU172" s="244"/>
      <c r="MRV172" s="244"/>
      <c r="MRW172" s="244"/>
      <c r="MRX172" s="244"/>
      <c r="MRY172" s="244"/>
      <c r="MRZ172" s="244"/>
      <c r="MSA172" s="244"/>
      <c r="MSB172" s="244"/>
      <c r="MSC172" s="244"/>
      <c r="MSD172" s="244"/>
      <c r="MSE172" s="244"/>
      <c r="MSF172" s="244"/>
      <c r="MSG172" s="244"/>
      <c r="MSH172" s="244"/>
      <c r="MSI172" s="244"/>
      <c r="MSJ172" s="244"/>
      <c r="MSK172" s="244"/>
      <c r="MSL172" s="244"/>
      <c r="MSM172" s="244"/>
      <c r="MSN172" s="244"/>
      <c r="MSO172" s="244"/>
      <c r="MSP172" s="244"/>
      <c r="MSQ172" s="244"/>
      <c r="MSR172" s="244"/>
      <c r="MSS172" s="244"/>
      <c r="MST172" s="244"/>
      <c r="MSU172" s="244"/>
      <c r="MSV172" s="244"/>
      <c r="MSW172" s="244"/>
      <c r="MSX172" s="244"/>
      <c r="MSY172" s="244"/>
      <c r="MSZ172" s="244"/>
      <c r="MTA172" s="244"/>
      <c r="MTB172" s="244"/>
      <c r="MTC172" s="244"/>
      <c r="MTD172" s="244"/>
      <c r="MTE172" s="244"/>
      <c r="MTF172" s="244"/>
      <c r="MTG172" s="244"/>
      <c r="MTH172" s="244"/>
      <c r="MTI172" s="244"/>
      <c r="MTJ172" s="244"/>
      <c r="MTK172" s="244"/>
      <c r="MTL172" s="244"/>
      <c r="MTM172" s="244"/>
      <c r="MTN172" s="244"/>
      <c r="MTO172" s="244"/>
      <c r="MTP172" s="244"/>
      <c r="MTQ172" s="244"/>
      <c r="MTR172" s="244"/>
      <c r="MTS172" s="244"/>
      <c r="MTT172" s="244"/>
      <c r="MTU172" s="244"/>
      <c r="MTV172" s="244"/>
      <c r="MTW172" s="244"/>
      <c r="MTX172" s="244"/>
      <c r="MTY172" s="244"/>
      <c r="MTZ172" s="244"/>
      <c r="MUA172" s="244"/>
      <c r="MUB172" s="244"/>
      <c r="MUC172" s="244"/>
      <c r="MUD172" s="244"/>
      <c r="MUE172" s="244"/>
      <c r="MUF172" s="244"/>
      <c r="MUG172" s="244"/>
      <c r="MUH172" s="244"/>
      <c r="MUI172" s="244"/>
      <c r="MUJ172" s="244"/>
      <c r="MUK172" s="244"/>
      <c r="MUL172" s="244"/>
      <c r="MUM172" s="244"/>
      <c r="MUN172" s="244"/>
      <c r="MUO172" s="244"/>
      <c r="MUP172" s="244"/>
      <c r="MUQ172" s="244"/>
      <c r="MUR172" s="244"/>
      <c r="MUS172" s="244"/>
      <c r="MUT172" s="244"/>
      <c r="MUU172" s="244"/>
      <c r="MUV172" s="244"/>
      <c r="MUW172" s="244"/>
      <c r="MUX172" s="244"/>
      <c r="MUY172" s="244"/>
      <c r="MUZ172" s="244"/>
      <c r="MVA172" s="244"/>
      <c r="MVB172" s="244"/>
      <c r="MVC172" s="244"/>
      <c r="MVD172" s="244"/>
      <c r="MVE172" s="244"/>
      <c r="MVF172" s="244"/>
      <c r="MVG172" s="244"/>
      <c r="MVH172" s="244"/>
      <c r="MVI172" s="244"/>
      <c r="MVJ172" s="244"/>
      <c r="MVK172" s="244"/>
      <c r="MVL172" s="244"/>
      <c r="MVM172" s="244"/>
      <c r="MVN172" s="244"/>
      <c r="MVO172" s="244"/>
      <c r="MVP172" s="244"/>
      <c r="MVQ172" s="244"/>
      <c r="MVR172" s="244"/>
      <c r="MVS172" s="244"/>
      <c r="MVT172" s="244"/>
      <c r="MVU172" s="244"/>
      <c r="MVV172" s="244"/>
      <c r="MVW172" s="244"/>
      <c r="MVX172" s="244"/>
      <c r="MVY172" s="244"/>
      <c r="MVZ172" s="244"/>
      <c r="MWA172" s="244"/>
      <c r="MWB172" s="244"/>
      <c r="MWC172" s="244"/>
      <c r="MWD172" s="244"/>
      <c r="MWE172" s="244"/>
      <c r="MWF172" s="244"/>
      <c r="MWG172" s="244"/>
      <c r="MWH172" s="244"/>
      <c r="MWI172" s="244"/>
      <c r="MWJ172" s="244"/>
      <c r="MWK172" s="244"/>
      <c r="MWL172" s="244"/>
      <c r="MWM172" s="244"/>
      <c r="MWN172" s="244"/>
      <c r="MWO172" s="244"/>
      <c r="MWP172" s="244"/>
      <c r="MWQ172" s="244"/>
      <c r="MWR172" s="244"/>
      <c r="MWS172" s="244"/>
      <c r="MWT172" s="244"/>
      <c r="MWU172" s="244"/>
      <c r="MWV172" s="244"/>
      <c r="MWW172" s="244"/>
      <c r="MWX172" s="244"/>
      <c r="MWY172" s="244"/>
      <c r="MWZ172" s="244"/>
      <c r="MXA172" s="244"/>
      <c r="MXB172" s="244"/>
      <c r="MXC172" s="244"/>
      <c r="MXD172" s="244"/>
      <c r="MXE172" s="244"/>
      <c r="MXF172" s="244"/>
      <c r="MXG172" s="244"/>
      <c r="MXH172" s="244"/>
      <c r="MXI172" s="244"/>
      <c r="MXJ172" s="244"/>
      <c r="MXK172" s="244"/>
      <c r="MXL172" s="244"/>
      <c r="MXM172" s="244"/>
      <c r="MXN172" s="244"/>
      <c r="MXO172" s="244"/>
      <c r="MXP172" s="244"/>
      <c r="MXQ172" s="244"/>
      <c r="MXR172" s="244"/>
      <c r="MXS172" s="244"/>
      <c r="MXT172" s="244"/>
      <c r="MXU172" s="244"/>
      <c r="MXV172" s="244"/>
      <c r="MXW172" s="244"/>
      <c r="MXX172" s="244"/>
      <c r="MXY172" s="244"/>
      <c r="MXZ172" s="244"/>
      <c r="MYA172" s="244"/>
      <c r="MYB172" s="244"/>
      <c r="MYC172" s="244"/>
      <c r="MYD172" s="244"/>
      <c r="MYE172" s="244"/>
      <c r="MYF172" s="244"/>
      <c r="MYG172" s="244"/>
      <c r="MYH172" s="244"/>
      <c r="MYI172" s="244"/>
      <c r="MYJ172" s="244"/>
      <c r="MYK172" s="244"/>
      <c r="MYL172" s="244"/>
      <c r="MYM172" s="244"/>
      <c r="MYN172" s="244"/>
      <c r="MYO172" s="244"/>
      <c r="MYP172" s="244"/>
      <c r="MYQ172" s="244"/>
      <c r="MYR172" s="244"/>
      <c r="MYS172" s="244"/>
      <c r="MYT172" s="244"/>
      <c r="MYU172" s="244"/>
      <c r="MYV172" s="244"/>
      <c r="MYW172" s="244"/>
      <c r="MYX172" s="244"/>
      <c r="MYY172" s="244"/>
      <c r="MYZ172" s="244"/>
      <c r="MZA172" s="244"/>
      <c r="MZB172" s="244"/>
      <c r="MZC172" s="244"/>
      <c r="MZD172" s="244"/>
      <c r="MZE172" s="244"/>
      <c r="MZF172" s="244"/>
      <c r="MZG172" s="244"/>
      <c r="MZH172" s="244"/>
      <c r="MZI172" s="244"/>
      <c r="MZJ172" s="244"/>
      <c r="MZK172" s="244"/>
      <c r="MZL172" s="244"/>
      <c r="MZM172" s="244"/>
      <c r="MZN172" s="244"/>
      <c r="MZO172" s="244"/>
      <c r="MZP172" s="244"/>
      <c r="MZQ172" s="244"/>
      <c r="MZR172" s="244"/>
      <c r="MZS172" s="244"/>
      <c r="MZT172" s="244"/>
      <c r="MZU172" s="244"/>
      <c r="MZV172" s="244"/>
      <c r="MZW172" s="244"/>
      <c r="MZX172" s="244"/>
      <c r="MZY172" s="244"/>
      <c r="MZZ172" s="244"/>
      <c r="NAA172" s="244"/>
      <c r="NAB172" s="244"/>
      <c r="NAC172" s="244"/>
      <c r="NAD172" s="244"/>
      <c r="NAE172" s="244"/>
      <c r="NAF172" s="244"/>
      <c r="NAG172" s="244"/>
      <c r="NAH172" s="244"/>
      <c r="NAI172" s="244"/>
      <c r="NAJ172" s="244"/>
      <c r="NAK172" s="244"/>
      <c r="NAL172" s="244"/>
      <c r="NAM172" s="244"/>
      <c r="NAN172" s="244"/>
      <c r="NAO172" s="244"/>
      <c r="NAP172" s="244"/>
      <c r="NAQ172" s="244"/>
      <c r="NAR172" s="244"/>
      <c r="NAS172" s="244"/>
      <c r="NAT172" s="244"/>
      <c r="NAU172" s="244"/>
      <c r="NAV172" s="244"/>
      <c r="NAW172" s="244"/>
      <c r="NAX172" s="244"/>
      <c r="NAY172" s="244"/>
      <c r="NAZ172" s="244"/>
      <c r="NBA172" s="244"/>
      <c r="NBB172" s="244"/>
      <c r="NBC172" s="244"/>
      <c r="NBD172" s="244"/>
      <c r="NBE172" s="244"/>
      <c r="NBF172" s="244"/>
      <c r="NBG172" s="244"/>
      <c r="NBH172" s="244"/>
      <c r="NBI172" s="244"/>
      <c r="NBJ172" s="244"/>
      <c r="NBK172" s="244"/>
      <c r="NBL172" s="244"/>
      <c r="NBM172" s="244"/>
      <c r="NBN172" s="244"/>
      <c r="NBO172" s="244"/>
      <c r="NBP172" s="244"/>
      <c r="NBQ172" s="244"/>
      <c r="NBR172" s="244"/>
      <c r="NBS172" s="244"/>
      <c r="NBT172" s="244"/>
      <c r="NBU172" s="244"/>
      <c r="NBV172" s="244"/>
      <c r="NBW172" s="244"/>
      <c r="NBX172" s="244"/>
      <c r="NBY172" s="244"/>
      <c r="NBZ172" s="244"/>
      <c r="NCA172" s="244"/>
      <c r="NCB172" s="244"/>
      <c r="NCC172" s="244"/>
      <c r="NCD172" s="244"/>
      <c r="NCE172" s="244"/>
      <c r="NCF172" s="244"/>
      <c r="NCG172" s="244"/>
      <c r="NCH172" s="244"/>
      <c r="NCI172" s="244"/>
      <c r="NCJ172" s="244"/>
      <c r="NCK172" s="244"/>
      <c r="NCL172" s="244"/>
      <c r="NCM172" s="244"/>
      <c r="NCN172" s="244"/>
      <c r="NCO172" s="244"/>
      <c r="NCP172" s="244"/>
      <c r="NCQ172" s="244"/>
      <c r="NCR172" s="244"/>
      <c r="NCS172" s="244"/>
      <c r="NCT172" s="244"/>
      <c r="NCU172" s="244"/>
      <c r="NCV172" s="244"/>
      <c r="NCW172" s="244"/>
      <c r="NCX172" s="244"/>
      <c r="NCY172" s="244"/>
      <c r="NCZ172" s="244"/>
      <c r="NDA172" s="244"/>
      <c r="NDB172" s="244"/>
      <c r="NDC172" s="244"/>
      <c r="NDD172" s="244"/>
      <c r="NDE172" s="244"/>
      <c r="NDF172" s="244"/>
      <c r="NDG172" s="244"/>
      <c r="NDH172" s="244"/>
      <c r="NDI172" s="244"/>
      <c r="NDJ172" s="244"/>
      <c r="NDK172" s="244"/>
      <c r="NDL172" s="244"/>
      <c r="NDM172" s="244"/>
      <c r="NDN172" s="244"/>
      <c r="NDO172" s="244"/>
      <c r="NDP172" s="244"/>
      <c r="NDQ172" s="244"/>
      <c r="NDR172" s="244"/>
      <c r="NDS172" s="244"/>
      <c r="NDT172" s="244"/>
      <c r="NDU172" s="244"/>
      <c r="NDV172" s="244"/>
      <c r="NDW172" s="244"/>
      <c r="NDX172" s="244"/>
      <c r="NDY172" s="244"/>
      <c r="NDZ172" s="244"/>
      <c r="NEA172" s="244"/>
      <c r="NEB172" s="244"/>
      <c r="NEC172" s="244"/>
      <c r="NED172" s="244"/>
      <c r="NEE172" s="244"/>
      <c r="NEF172" s="244"/>
      <c r="NEG172" s="244"/>
      <c r="NEH172" s="244"/>
      <c r="NEI172" s="244"/>
      <c r="NEJ172" s="244"/>
      <c r="NEK172" s="244"/>
      <c r="NEL172" s="244"/>
      <c r="NEM172" s="244"/>
      <c r="NEN172" s="244"/>
      <c r="NEO172" s="244"/>
      <c r="NEP172" s="244"/>
      <c r="NEQ172" s="244"/>
      <c r="NER172" s="244"/>
      <c r="NES172" s="244"/>
      <c r="NET172" s="244"/>
      <c r="NEU172" s="244"/>
      <c r="NEV172" s="244"/>
      <c r="NEW172" s="244"/>
      <c r="NEX172" s="244"/>
      <c r="NEY172" s="244"/>
      <c r="NEZ172" s="244"/>
      <c r="NFA172" s="244"/>
      <c r="NFB172" s="244"/>
      <c r="NFC172" s="244"/>
      <c r="NFD172" s="244"/>
      <c r="NFE172" s="244"/>
      <c r="NFF172" s="244"/>
      <c r="NFG172" s="244"/>
      <c r="NFH172" s="244"/>
      <c r="NFI172" s="244"/>
      <c r="NFJ172" s="244"/>
      <c r="NFK172" s="244"/>
      <c r="NFL172" s="244"/>
      <c r="NFM172" s="244"/>
      <c r="NFN172" s="244"/>
      <c r="NFO172" s="244"/>
      <c r="NFP172" s="244"/>
      <c r="NFQ172" s="244"/>
      <c r="NFR172" s="244"/>
      <c r="NFS172" s="244"/>
      <c r="NFT172" s="244"/>
      <c r="NFU172" s="244"/>
      <c r="NFV172" s="244"/>
      <c r="NFW172" s="244"/>
      <c r="NFX172" s="244"/>
      <c r="NFY172" s="244"/>
      <c r="NFZ172" s="244"/>
      <c r="NGA172" s="244"/>
      <c r="NGB172" s="244"/>
      <c r="NGC172" s="244"/>
      <c r="NGD172" s="244"/>
      <c r="NGE172" s="244"/>
      <c r="NGF172" s="244"/>
      <c r="NGG172" s="244"/>
      <c r="NGH172" s="244"/>
      <c r="NGI172" s="244"/>
      <c r="NGJ172" s="244"/>
      <c r="NGK172" s="244"/>
      <c r="NGL172" s="244"/>
      <c r="NGM172" s="244"/>
      <c r="NGN172" s="244"/>
      <c r="NGO172" s="244"/>
      <c r="NGP172" s="244"/>
      <c r="NGQ172" s="244"/>
      <c r="NGR172" s="244"/>
      <c r="NGS172" s="244"/>
      <c r="NGT172" s="244"/>
      <c r="NGU172" s="244"/>
      <c r="NGV172" s="244"/>
      <c r="NGW172" s="244"/>
      <c r="NGX172" s="244"/>
      <c r="NGY172" s="244"/>
      <c r="NGZ172" s="244"/>
      <c r="NHA172" s="244"/>
      <c r="NHB172" s="244"/>
      <c r="NHC172" s="244"/>
      <c r="NHD172" s="244"/>
      <c r="NHE172" s="244"/>
      <c r="NHF172" s="244"/>
      <c r="NHG172" s="244"/>
      <c r="NHH172" s="244"/>
      <c r="NHI172" s="244"/>
      <c r="NHJ172" s="244"/>
      <c r="NHK172" s="244"/>
      <c r="NHL172" s="244"/>
      <c r="NHM172" s="244"/>
      <c r="NHN172" s="244"/>
      <c r="NHO172" s="244"/>
      <c r="NHP172" s="244"/>
      <c r="NHQ172" s="244"/>
      <c r="NHR172" s="244"/>
      <c r="NHS172" s="244"/>
      <c r="NHT172" s="244"/>
      <c r="NHU172" s="244"/>
      <c r="NHV172" s="244"/>
      <c r="NHW172" s="244"/>
      <c r="NHX172" s="244"/>
      <c r="NHY172" s="244"/>
      <c r="NHZ172" s="244"/>
      <c r="NIA172" s="244"/>
      <c r="NIB172" s="244"/>
      <c r="NIC172" s="244"/>
      <c r="NID172" s="244"/>
      <c r="NIE172" s="244"/>
      <c r="NIF172" s="244"/>
      <c r="NIG172" s="244"/>
      <c r="NIH172" s="244"/>
      <c r="NII172" s="244"/>
      <c r="NIJ172" s="244"/>
      <c r="NIK172" s="244"/>
      <c r="NIL172" s="244"/>
      <c r="NIM172" s="244"/>
      <c r="NIN172" s="244"/>
      <c r="NIO172" s="244"/>
      <c r="NIP172" s="244"/>
      <c r="NIQ172" s="244"/>
      <c r="NIR172" s="244"/>
      <c r="NIS172" s="244"/>
      <c r="NIT172" s="244"/>
      <c r="NIU172" s="244"/>
      <c r="NIV172" s="244"/>
      <c r="NIW172" s="244"/>
      <c r="NIX172" s="244"/>
      <c r="NIY172" s="244"/>
      <c r="NIZ172" s="244"/>
      <c r="NJA172" s="244"/>
      <c r="NJB172" s="244"/>
      <c r="NJC172" s="244"/>
      <c r="NJD172" s="244"/>
      <c r="NJE172" s="244"/>
      <c r="NJF172" s="244"/>
      <c r="NJG172" s="244"/>
      <c r="NJH172" s="244"/>
      <c r="NJI172" s="244"/>
      <c r="NJJ172" s="244"/>
      <c r="NJK172" s="244"/>
      <c r="NJL172" s="244"/>
      <c r="NJM172" s="244"/>
      <c r="NJN172" s="244"/>
      <c r="NJO172" s="244"/>
      <c r="NJP172" s="244"/>
      <c r="NJQ172" s="244"/>
      <c r="NJR172" s="244"/>
      <c r="NJS172" s="244"/>
      <c r="NJT172" s="244"/>
      <c r="NJU172" s="244"/>
      <c r="NJV172" s="244"/>
      <c r="NJW172" s="244"/>
      <c r="NJX172" s="244"/>
      <c r="NJY172" s="244"/>
      <c r="NJZ172" s="244"/>
      <c r="NKA172" s="244"/>
      <c r="NKB172" s="244"/>
      <c r="NKC172" s="244"/>
      <c r="NKD172" s="244"/>
      <c r="NKE172" s="244"/>
      <c r="NKF172" s="244"/>
      <c r="NKG172" s="244"/>
      <c r="NKH172" s="244"/>
      <c r="NKI172" s="244"/>
      <c r="NKJ172" s="244"/>
      <c r="NKK172" s="244"/>
      <c r="NKL172" s="244"/>
      <c r="NKM172" s="244"/>
      <c r="NKN172" s="244"/>
      <c r="NKO172" s="244"/>
      <c r="NKP172" s="244"/>
      <c r="NKQ172" s="244"/>
      <c r="NKR172" s="244"/>
      <c r="NKS172" s="244"/>
      <c r="NKT172" s="244"/>
      <c r="NKU172" s="244"/>
      <c r="NKV172" s="244"/>
      <c r="NKW172" s="244"/>
      <c r="NKX172" s="244"/>
      <c r="NKY172" s="244"/>
      <c r="NKZ172" s="244"/>
      <c r="NLA172" s="244"/>
      <c r="NLB172" s="244"/>
      <c r="NLC172" s="244"/>
      <c r="NLD172" s="244"/>
      <c r="NLE172" s="244"/>
      <c r="NLF172" s="244"/>
      <c r="NLG172" s="244"/>
      <c r="NLH172" s="244"/>
      <c r="NLI172" s="244"/>
      <c r="NLJ172" s="244"/>
      <c r="NLK172" s="244"/>
      <c r="NLL172" s="244"/>
      <c r="NLM172" s="244"/>
      <c r="NLN172" s="244"/>
      <c r="NLO172" s="244"/>
      <c r="NLP172" s="244"/>
      <c r="NLQ172" s="244"/>
      <c r="NLR172" s="244"/>
      <c r="NLS172" s="244"/>
      <c r="NLT172" s="244"/>
      <c r="NLU172" s="244"/>
      <c r="NLV172" s="244"/>
      <c r="NLW172" s="244"/>
      <c r="NLX172" s="244"/>
      <c r="NLY172" s="244"/>
      <c r="NLZ172" s="244"/>
      <c r="NMA172" s="244"/>
      <c r="NMB172" s="244"/>
      <c r="NMC172" s="244"/>
      <c r="NMD172" s="244"/>
      <c r="NME172" s="244"/>
      <c r="NMF172" s="244"/>
      <c r="NMG172" s="244"/>
      <c r="NMH172" s="244"/>
      <c r="NMI172" s="244"/>
      <c r="NMJ172" s="244"/>
      <c r="NMK172" s="244"/>
      <c r="NML172" s="244"/>
      <c r="NMM172" s="244"/>
      <c r="NMN172" s="244"/>
      <c r="NMO172" s="244"/>
      <c r="NMP172" s="244"/>
      <c r="NMQ172" s="244"/>
      <c r="NMR172" s="244"/>
      <c r="NMS172" s="244"/>
      <c r="NMT172" s="244"/>
      <c r="NMU172" s="244"/>
      <c r="NMV172" s="244"/>
      <c r="NMW172" s="244"/>
      <c r="NMX172" s="244"/>
      <c r="NMY172" s="244"/>
      <c r="NMZ172" s="244"/>
      <c r="NNA172" s="244"/>
      <c r="NNB172" s="244"/>
      <c r="NNC172" s="244"/>
      <c r="NND172" s="244"/>
      <c r="NNE172" s="244"/>
      <c r="NNF172" s="244"/>
      <c r="NNG172" s="244"/>
      <c r="NNH172" s="244"/>
      <c r="NNI172" s="244"/>
      <c r="NNJ172" s="244"/>
      <c r="NNK172" s="244"/>
      <c r="NNL172" s="244"/>
      <c r="NNM172" s="244"/>
      <c r="NNN172" s="244"/>
      <c r="NNO172" s="244"/>
      <c r="NNP172" s="244"/>
      <c r="NNQ172" s="244"/>
      <c r="NNR172" s="244"/>
      <c r="NNS172" s="244"/>
      <c r="NNT172" s="244"/>
      <c r="NNU172" s="244"/>
      <c r="NNV172" s="244"/>
      <c r="NNW172" s="244"/>
      <c r="NNX172" s="244"/>
      <c r="NNY172" s="244"/>
      <c r="NNZ172" s="244"/>
      <c r="NOA172" s="244"/>
      <c r="NOB172" s="244"/>
      <c r="NOC172" s="244"/>
      <c r="NOD172" s="244"/>
      <c r="NOE172" s="244"/>
      <c r="NOF172" s="244"/>
      <c r="NOG172" s="244"/>
      <c r="NOH172" s="244"/>
      <c r="NOI172" s="244"/>
      <c r="NOJ172" s="244"/>
      <c r="NOK172" s="244"/>
      <c r="NOL172" s="244"/>
      <c r="NOM172" s="244"/>
      <c r="NON172" s="244"/>
      <c r="NOO172" s="244"/>
      <c r="NOP172" s="244"/>
      <c r="NOQ172" s="244"/>
      <c r="NOR172" s="244"/>
      <c r="NOS172" s="244"/>
      <c r="NOT172" s="244"/>
      <c r="NOU172" s="244"/>
      <c r="NOV172" s="244"/>
      <c r="NOW172" s="244"/>
      <c r="NOX172" s="244"/>
      <c r="NOY172" s="244"/>
      <c r="NOZ172" s="244"/>
      <c r="NPA172" s="244"/>
      <c r="NPB172" s="244"/>
      <c r="NPC172" s="244"/>
      <c r="NPD172" s="244"/>
      <c r="NPE172" s="244"/>
      <c r="NPF172" s="244"/>
      <c r="NPG172" s="244"/>
      <c r="NPH172" s="244"/>
      <c r="NPI172" s="244"/>
      <c r="NPJ172" s="244"/>
      <c r="NPK172" s="244"/>
      <c r="NPL172" s="244"/>
      <c r="NPM172" s="244"/>
      <c r="NPN172" s="244"/>
      <c r="NPO172" s="244"/>
      <c r="NPP172" s="244"/>
      <c r="NPQ172" s="244"/>
      <c r="NPR172" s="244"/>
      <c r="NPS172" s="244"/>
      <c r="NPT172" s="244"/>
      <c r="NPU172" s="244"/>
      <c r="NPV172" s="244"/>
      <c r="NPW172" s="244"/>
      <c r="NPX172" s="244"/>
      <c r="NPY172" s="244"/>
      <c r="NPZ172" s="244"/>
      <c r="NQA172" s="244"/>
      <c r="NQB172" s="244"/>
      <c r="NQC172" s="244"/>
      <c r="NQD172" s="244"/>
      <c r="NQE172" s="244"/>
      <c r="NQF172" s="244"/>
      <c r="NQG172" s="244"/>
      <c r="NQH172" s="244"/>
      <c r="NQI172" s="244"/>
      <c r="NQJ172" s="244"/>
      <c r="NQK172" s="244"/>
      <c r="NQL172" s="244"/>
      <c r="NQM172" s="244"/>
      <c r="NQN172" s="244"/>
      <c r="NQO172" s="244"/>
      <c r="NQP172" s="244"/>
      <c r="NQQ172" s="244"/>
      <c r="NQR172" s="244"/>
      <c r="NQS172" s="244"/>
      <c r="NQT172" s="244"/>
      <c r="NQU172" s="244"/>
      <c r="NQV172" s="244"/>
      <c r="NQW172" s="244"/>
      <c r="NQX172" s="244"/>
      <c r="NQY172" s="244"/>
      <c r="NQZ172" s="244"/>
      <c r="NRA172" s="244"/>
      <c r="NRB172" s="244"/>
      <c r="NRC172" s="244"/>
      <c r="NRD172" s="244"/>
      <c r="NRE172" s="244"/>
      <c r="NRF172" s="244"/>
      <c r="NRG172" s="244"/>
      <c r="NRH172" s="244"/>
      <c r="NRI172" s="244"/>
      <c r="NRJ172" s="244"/>
      <c r="NRK172" s="244"/>
      <c r="NRL172" s="244"/>
      <c r="NRM172" s="244"/>
      <c r="NRN172" s="244"/>
      <c r="NRO172" s="244"/>
      <c r="NRP172" s="244"/>
      <c r="NRQ172" s="244"/>
      <c r="NRR172" s="244"/>
      <c r="NRS172" s="244"/>
      <c r="NRT172" s="244"/>
      <c r="NRU172" s="244"/>
      <c r="NRV172" s="244"/>
      <c r="NRW172" s="244"/>
      <c r="NRX172" s="244"/>
      <c r="NRY172" s="244"/>
      <c r="NRZ172" s="244"/>
      <c r="NSA172" s="244"/>
      <c r="NSB172" s="244"/>
      <c r="NSC172" s="244"/>
      <c r="NSD172" s="244"/>
      <c r="NSE172" s="244"/>
      <c r="NSF172" s="244"/>
      <c r="NSG172" s="244"/>
      <c r="NSH172" s="244"/>
      <c r="NSI172" s="244"/>
      <c r="NSJ172" s="244"/>
      <c r="NSK172" s="244"/>
      <c r="NSL172" s="244"/>
      <c r="NSM172" s="244"/>
      <c r="NSN172" s="244"/>
      <c r="NSO172" s="244"/>
      <c r="NSP172" s="244"/>
      <c r="NSQ172" s="244"/>
      <c r="NSR172" s="244"/>
      <c r="NSS172" s="244"/>
      <c r="NST172" s="244"/>
      <c r="NSU172" s="244"/>
      <c r="NSV172" s="244"/>
      <c r="NSW172" s="244"/>
      <c r="NSX172" s="244"/>
      <c r="NSY172" s="244"/>
      <c r="NSZ172" s="244"/>
      <c r="NTA172" s="244"/>
      <c r="NTB172" s="244"/>
      <c r="NTC172" s="244"/>
      <c r="NTD172" s="244"/>
      <c r="NTE172" s="244"/>
      <c r="NTF172" s="244"/>
      <c r="NTG172" s="244"/>
      <c r="NTH172" s="244"/>
      <c r="NTI172" s="244"/>
      <c r="NTJ172" s="244"/>
      <c r="NTK172" s="244"/>
      <c r="NTL172" s="244"/>
      <c r="NTM172" s="244"/>
      <c r="NTN172" s="244"/>
      <c r="NTO172" s="244"/>
      <c r="NTP172" s="244"/>
      <c r="NTQ172" s="244"/>
      <c r="NTR172" s="244"/>
      <c r="NTS172" s="244"/>
      <c r="NTT172" s="244"/>
      <c r="NTU172" s="244"/>
      <c r="NTV172" s="244"/>
      <c r="NTW172" s="244"/>
      <c r="NTX172" s="244"/>
      <c r="NTY172" s="244"/>
      <c r="NTZ172" s="244"/>
      <c r="NUA172" s="244"/>
      <c r="NUB172" s="244"/>
      <c r="NUC172" s="244"/>
      <c r="NUD172" s="244"/>
      <c r="NUE172" s="244"/>
      <c r="NUF172" s="244"/>
      <c r="NUG172" s="244"/>
      <c r="NUH172" s="244"/>
      <c r="NUI172" s="244"/>
      <c r="NUJ172" s="244"/>
      <c r="NUK172" s="244"/>
      <c r="NUL172" s="244"/>
      <c r="NUM172" s="244"/>
      <c r="NUN172" s="244"/>
      <c r="NUO172" s="244"/>
      <c r="NUP172" s="244"/>
      <c r="NUQ172" s="244"/>
      <c r="NUR172" s="244"/>
      <c r="NUS172" s="244"/>
      <c r="NUT172" s="244"/>
      <c r="NUU172" s="244"/>
      <c r="NUV172" s="244"/>
      <c r="NUW172" s="244"/>
      <c r="NUX172" s="244"/>
      <c r="NUY172" s="244"/>
      <c r="NUZ172" s="244"/>
      <c r="NVA172" s="244"/>
      <c r="NVB172" s="244"/>
      <c r="NVC172" s="244"/>
      <c r="NVD172" s="244"/>
      <c r="NVE172" s="244"/>
      <c r="NVF172" s="244"/>
      <c r="NVG172" s="244"/>
      <c r="NVH172" s="244"/>
      <c r="NVI172" s="244"/>
      <c r="NVJ172" s="244"/>
      <c r="NVK172" s="244"/>
      <c r="NVL172" s="244"/>
      <c r="NVM172" s="244"/>
      <c r="NVN172" s="244"/>
      <c r="NVO172" s="244"/>
      <c r="NVP172" s="244"/>
      <c r="NVQ172" s="244"/>
      <c r="NVR172" s="244"/>
      <c r="NVS172" s="244"/>
      <c r="NVT172" s="244"/>
      <c r="NVU172" s="244"/>
      <c r="NVV172" s="244"/>
      <c r="NVW172" s="244"/>
      <c r="NVX172" s="244"/>
      <c r="NVY172" s="244"/>
      <c r="NVZ172" s="244"/>
      <c r="NWA172" s="244"/>
      <c r="NWB172" s="244"/>
      <c r="NWC172" s="244"/>
      <c r="NWD172" s="244"/>
      <c r="NWE172" s="244"/>
      <c r="NWF172" s="244"/>
      <c r="NWG172" s="244"/>
      <c r="NWH172" s="244"/>
      <c r="NWI172" s="244"/>
      <c r="NWJ172" s="244"/>
      <c r="NWK172" s="244"/>
      <c r="NWL172" s="244"/>
      <c r="NWM172" s="244"/>
      <c r="NWN172" s="244"/>
      <c r="NWO172" s="244"/>
      <c r="NWP172" s="244"/>
      <c r="NWQ172" s="244"/>
      <c r="NWR172" s="244"/>
      <c r="NWS172" s="244"/>
      <c r="NWT172" s="244"/>
      <c r="NWU172" s="244"/>
      <c r="NWV172" s="244"/>
      <c r="NWW172" s="244"/>
      <c r="NWX172" s="244"/>
      <c r="NWY172" s="244"/>
      <c r="NWZ172" s="244"/>
      <c r="NXA172" s="244"/>
      <c r="NXB172" s="244"/>
      <c r="NXC172" s="244"/>
      <c r="NXD172" s="244"/>
      <c r="NXE172" s="244"/>
      <c r="NXF172" s="244"/>
      <c r="NXG172" s="244"/>
      <c r="NXH172" s="244"/>
      <c r="NXI172" s="244"/>
      <c r="NXJ172" s="244"/>
      <c r="NXK172" s="244"/>
      <c r="NXL172" s="244"/>
      <c r="NXM172" s="244"/>
      <c r="NXN172" s="244"/>
      <c r="NXO172" s="244"/>
      <c r="NXP172" s="244"/>
      <c r="NXQ172" s="244"/>
      <c r="NXR172" s="244"/>
      <c r="NXS172" s="244"/>
      <c r="NXT172" s="244"/>
      <c r="NXU172" s="244"/>
      <c r="NXV172" s="244"/>
      <c r="NXW172" s="244"/>
      <c r="NXX172" s="244"/>
      <c r="NXY172" s="244"/>
      <c r="NXZ172" s="244"/>
      <c r="NYA172" s="244"/>
      <c r="NYB172" s="244"/>
      <c r="NYC172" s="244"/>
      <c r="NYD172" s="244"/>
      <c r="NYE172" s="244"/>
      <c r="NYF172" s="244"/>
      <c r="NYG172" s="244"/>
      <c r="NYH172" s="244"/>
      <c r="NYI172" s="244"/>
      <c r="NYJ172" s="244"/>
      <c r="NYK172" s="244"/>
      <c r="NYL172" s="244"/>
      <c r="NYM172" s="244"/>
      <c r="NYN172" s="244"/>
      <c r="NYO172" s="244"/>
      <c r="NYP172" s="244"/>
      <c r="NYQ172" s="244"/>
      <c r="NYR172" s="244"/>
      <c r="NYS172" s="244"/>
      <c r="NYT172" s="244"/>
      <c r="NYU172" s="244"/>
      <c r="NYV172" s="244"/>
      <c r="NYW172" s="244"/>
      <c r="NYX172" s="244"/>
      <c r="NYY172" s="244"/>
      <c r="NYZ172" s="244"/>
      <c r="NZA172" s="244"/>
      <c r="NZB172" s="244"/>
      <c r="NZC172" s="244"/>
      <c r="NZD172" s="244"/>
      <c r="NZE172" s="244"/>
      <c r="NZF172" s="244"/>
      <c r="NZG172" s="244"/>
      <c r="NZH172" s="244"/>
      <c r="NZI172" s="244"/>
      <c r="NZJ172" s="244"/>
      <c r="NZK172" s="244"/>
      <c r="NZL172" s="244"/>
      <c r="NZM172" s="244"/>
      <c r="NZN172" s="244"/>
      <c r="NZO172" s="244"/>
      <c r="NZP172" s="244"/>
      <c r="NZQ172" s="244"/>
      <c r="NZR172" s="244"/>
      <c r="NZS172" s="244"/>
      <c r="NZT172" s="244"/>
      <c r="NZU172" s="244"/>
      <c r="NZV172" s="244"/>
      <c r="NZW172" s="244"/>
      <c r="NZX172" s="244"/>
      <c r="NZY172" s="244"/>
      <c r="NZZ172" s="244"/>
      <c r="OAA172" s="244"/>
      <c r="OAB172" s="244"/>
      <c r="OAC172" s="244"/>
      <c r="OAD172" s="244"/>
      <c r="OAE172" s="244"/>
      <c r="OAF172" s="244"/>
      <c r="OAG172" s="244"/>
      <c r="OAH172" s="244"/>
      <c r="OAI172" s="244"/>
      <c r="OAJ172" s="244"/>
      <c r="OAK172" s="244"/>
      <c r="OAL172" s="244"/>
      <c r="OAM172" s="244"/>
      <c r="OAN172" s="244"/>
      <c r="OAO172" s="244"/>
      <c r="OAP172" s="244"/>
      <c r="OAQ172" s="244"/>
      <c r="OAR172" s="244"/>
      <c r="OAS172" s="244"/>
      <c r="OAT172" s="244"/>
      <c r="OAU172" s="244"/>
      <c r="OAV172" s="244"/>
      <c r="OAW172" s="244"/>
      <c r="OAX172" s="244"/>
      <c r="OAY172" s="244"/>
      <c r="OAZ172" s="244"/>
      <c r="OBA172" s="244"/>
      <c r="OBB172" s="244"/>
      <c r="OBC172" s="244"/>
      <c r="OBD172" s="244"/>
      <c r="OBE172" s="244"/>
      <c r="OBF172" s="244"/>
      <c r="OBG172" s="244"/>
      <c r="OBH172" s="244"/>
      <c r="OBI172" s="244"/>
      <c r="OBJ172" s="244"/>
      <c r="OBK172" s="244"/>
      <c r="OBL172" s="244"/>
      <c r="OBM172" s="244"/>
      <c r="OBN172" s="244"/>
      <c r="OBO172" s="244"/>
      <c r="OBP172" s="244"/>
      <c r="OBQ172" s="244"/>
      <c r="OBR172" s="244"/>
      <c r="OBS172" s="244"/>
      <c r="OBT172" s="244"/>
      <c r="OBU172" s="244"/>
      <c r="OBV172" s="244"/>
      <c r="OBW172" s="244"/>
      <c r="OBX172" s="244"/>
      <c r="OBY172" s="244"/>
      <c r="OBZ172" s="244"/>
      <c r="OCA172" s="244"/>
      <c r="OCB172" s="244"/>
      <c r="OCC172" s="244"/>
      <c r="OCD172" s="244"/>
      <c r="OCE172" s="244"/>
      <c r="OCF172" s="244"/>
      <c r="OCG172" s="244"/>
      <c r="OCH172" s="244"/>
      <c r="OCI172" s="244"/>
      <c r="OCJ172" s="244"/>
      <c r="OCK172" s="244"/>
      <c r="OCL172" s="244"/>
      <c r="OCM172" s="244"/>
      <c r="OCN172" s="244"/>
      <c r="OCO172" s="244"/>
      <c r="OCP172" s="244"/>
      <c r="OCQ172" s="244"/>
      <c r="OCR172" s="244"/>
      <c r="OCS172" s="244"/>
      <c r="OCT172" s="244"/>
      <c r="OCU172" s="244"/>
      <c r="OCV172" s="244"/>
      <c r="OCW172" s="244"/>
      <c r="OCX172" s="244"/>
      <c r="OCY172" s="244"/>
      <c r="OCZ172" s="244"/>
      <c r="ODA172" s="244"/>
      <c r="ODB172" s="244"/>
      <c r="ODC172" s="244"/>
      <c r="ODD172" s="244"/>
      <c r="ODE172" s="244"/>
      <c r="ODF172" s="244"/>
      <c r="ODG172" s="244"/>
      <c r="ODH172" s="244"/>
      <c r="ODI172" s="244"/>
      <c r="ODJ172" s="244"/>
      <c r="ODK172" s="244"/>
      <c r="ODL172" s="244"/>
      <c r="ODM172" s="244"/>
      <c r="ODN172" s="244"/>
      <c r="ODO172" s="244"/>
      <c r="ODP172" s="244"/>
      <c r="ODQ172" s="244"/>
      <c r="ODR172" s="244"/>
      <c r="ODS172" s="244"/>
      <c r="ODT172" s="244"/>
      <c r="ODU172" s="244"/>
      <c r="ODV172" s="244"/>
      <c r="ODW172" s="244"/>
      <c r="ODX172" s="244"/>
      <c r="ODY172" s="244"/>
      <c r="ODZ172" s="244"/>
      <c r="OEA172" s="244"/>
      <c r="OEB172" s="244"/>
      <c r="OEC172" s="244"/>
      <c r="OED172" s="244"/>
      <c r="OEE172" s="244"/>
      <c r="OEF172" s="244"/>
      <c r="OEG172" s="244"/>
      <c r="OEH172" s="244"/>
      <c r="OEI172" s="244"/>
      <c r="OEJ172" s="244"/>
      <c r="OEK172" s="244"/>
      <c r="OEL172" s="244"/>
      <c r="OEM172" s="244"/>
      <c r="OEN172" s="244"/>
      <c r="OEO172" s="244"/>
      <c r="OEP172" s="244"/>
      <c r="OEQ172" s="244"/>
      <c r="OER172" s="244"/>
      <c r="OES172" s="244"/>
      <c r="OET172" s="244"/>
      <c r="OEU172" s="244"/>
      <c r="OEV172" s="244"/>
      <c r="OEW172" s="244"/>
      <c r="OEX172" s="244"/>
      <c r="OEY172" s="244"/>
      <c r="OEZ172" s="244"/>
      <c r="OFA172" s="244"/>
      <c r="OFB172" s="244"/>
      <c r="OFC172" s="244"/>
      <c r="OFD172" s="244"/>
      <c r="OFE172" s="244"/>
      <c r="OFF172" s="244"/>
      <c r="OFG172" s="244"/>
      <c r="OFH172" s="244"/>
      <c r="OFI172" s="244"/>
      <c r="OFJ172" s="244"/>
      <c r="OFK172" s="244"/>
      <c r="OFL172" s="244"/>
      <c r="OFM172" s="244"/>
      <c r="OFN172" s="244"/>
      <c r="OFO172" s="244"/>
      <c r="OFP172" s="244"/>
      <c r="OFQ172" s="244"/>
      <c r="OFR172" s="244"/>
      <c r="OFS172" s="244"/>
      <c r="OFT172" s="244"/>
      <c r="OFU172" s="244"/>
      <c r="OFV172" s="244"/>
      <c r="OFW172" s="244"/>
      <c r="OFX172" s="244"/>
      <c r="OFY172" s="244"/>
      <c r="OFZ172" s="244"/>
      <c r="OGA172" s="244"/>
      <c r="OGB172" s="244"/>
      <c r="OGC172" s="244"/>
      <c r="OGD172" s="244"/>
      <c r="OGE172" s="244"/>
      <c r="OGF172" s="244"/>
      <c r="OGG172" s="244"/>
      <c r="OGH172" s="244"/>
      <c r="OGI172" s="244"/>
      <c r="OGJ172" s="244"/>
      <c r="OGK172" s="244"/>
      <c r="OGL172" s="244"/>
      <c r="OGM172" s="244"/>
      <c r="OGN172" s="244"/>
      <c r="OGO172" s="244"/>
      <c r="OGP172" s="244"/>
      <c r="OGQ172" s="244"/>
      <c r="OGR172" s="244"/>
      <c r="OGS172" s="244"/>
      <c r="OGT172" s="244"/>
      <c r="OGU172" s="244"/>
      <c r="OGV172" s="244"/>
      <c r="OGW172" s="244"/>
      <c r="OGX172" s="244"/>
      <c r="OGY172" s="244"/>
      <c r="OGZ172" s="244"/>
      <c r="OHA172" s="244"/>
      <c r="OHB172" s="244"/>
      <c r="OHC172" s="244"/>
      <c r="OHD172" s="244"/>
      <c r="OHE172" s="244"/>
      <c r="OHF172" s="244"/>
      <c r="OHG172" s="244"/>
      <c r="OHH172" s="244"/>
      <c r="OHI172" s="244"/>
      <c r="OHJ172" s="244"/>
      <c r="OHK172" s="244"/>
      <c r="OHL172" s="244"/>
      <c r="OHM172" s="244"/>
      <c r="OHN172" s="244"/>
      <c r="OHO172" s="244"/>
      <c r="OHP172" s="244"/>
      <c r="OHQ172" s="244"/>
      <c r="OHR172" s="244"/>
      <c r="OHS172" s="244"/>
      <c r="OHT172" s="244"/>
      <c r="OHU172" s="244"/>
      <c r="OHV172" s="244"/>
      <c r="OHW172" s="244"/>
      <c r="OHX172" s="244"/>
      <c r="OHY172" s="244"/>
      <c r="OHZ172" s="244"/>
      <c r="OIA172" s="244"/>
      <c r="OIB172" s="244"/>
      <c r="OIC172" s="244"/>
      <c r="OID172" s="244"/>
      <c r="OIE172" s="244"/>
      <c r="OIF172" s="244"/>
      <c r="OIG172" s="244"/>
      <c r="OIH172" s="244"/>
      <c r="OII172" s="244"/>
      <c r="OIJ172" s="244"/>
      <c r="OIK172" s="244"/>
      <c r="OIL172" s="244"/>
      <c r="OIM172" s="244"/>
      <c r="OIN172" s="244"/>
      <c r="OIO172" s="244"/>
      <c r="OIP172" s="244"/>
      <c r="OIQ172" s="244"/>
      <c r="OIR172" s="244"/>
      <c r="OIS172" s="244"/>
      <c r="OIT172" s="244"/>
      <c r="OIU172" s="244"/>
      <c r="OIV172" s="244"/>
      <c r="OIW172" s="244"/>
      <c r="OIX172" s="244"/>
      <c r="OIY172" s="244"/>
      <c r="OIZ172" s="244"/>
      <c r="OJA172" s="244"/>
      <c r="OJB172" s="244"/>
      <c r="OJC172" s="244"/>
      <c r="OJD172" s="244"/>
      <c r="OJE172" s="244"/>
      <c r="OJF172" s="244"/>
      <c r="OJG172" s="244"/>
      <c r="OJH172" s="244"/>
      <c r="OJI172" s="244"/>
      <c r="OJJ172" s="244"/>
      <c r="OJK172" s="244"/>
      <c r="OJL172" s="244"/>
      <c r="OJM172" s="244"/>
      <c r="OJN172" s="244"/>
      <c r="OJO172" s="244"/>
      <c r="OJP172" s="244"/>
      <c r="OJQ172" s="244"/>
      <c r="OJR172" s="244"/>
      <c r="OJS172" s="244"/>
      <c r="OJT172" s="244"/>
      <c r="OJU172" s="244"/>
      <c r="OJV172" s="244"/>
      <c r="OJW172" s="244"/>
      <c r="OJX172" s="244"/>
      <c r="OJY172" s="244"/>
      <c r="OJZ172" s="244"/>
      <c r="OKA172" s="244"/>
      <c r="OKB172" s="244"/>
      <c r="OKC172" s="244"/>
      <c r="OKD172" s="244"/>
      <c r="OKE172" s="244"/>
      <c r="OKF172" s="244"/>
      <c r="OKG172" s="244"/>
      <c r="OKH172" s="244"/>
      <c r="OKI172" s="244"/>
      <c r="OKJ172" s="244"/>
      <c r="OKK172" s="244"/>
      <c r="OKL172" s="244"/>
      <c r="OKM172" s="244"/>
      <c r="OKN172" s="244"/>
      <c r="OKO172" s="244"/>
      <c r="OKP172" s="244"/>
      <c r="OKQ172" s="244"/>
      <c r="OKR172" s="244"/>
      <c r="OKS172" s="244"/>
      <c r="OKT172" s="244"/>
      <c r="OKU172" s="244"/>
      <c r="OKV172" s="244"/>
      <c r="OKW172" s="244"/>
      <c r="OKX172" s="244"/>
      <c r="OKY172" s="244"/>
      <c r="OKZ172" s="244"/>
      <c r="OLA172" s="244"/>
      <c r="OLB172" s="244"/>
      <c r="OLC172" s="244"/>
      <c r="OLD172" s="244"/>
      <c r="OLE172" s="244"/>
      <c r="OLF172" s="244"/>
      <c r="OLG172" s="244"/>
      <c r="OLH172" s="244"/>
      <c r="OLI172" s="244"/>
      <c r="OLJ172" s="244"/>
      <c r="OLK172" s="244"/>
      <c r="OLL172" s="244"/>
      <c r="OLM172" s="244"/>
      <c r="OLN172" s="244"/>
      <c r="OLO172" s="244"/>
      <c r="OLP172" s="244"/>
      <c r="OLQ172" s="244"/>
      <c r="OLR172" s="244"/>
      <c r="OLS172" s="244"/>
      <c r="OLT172" s="244"/>
      <c r="OLU172" s="244"/>
      <c r="OLV172" s="244"/>
      <c r="OLW172" s="244"/>
      <c r="OLX172" s="244"/>
      <c r="OLY172" s="244"/>
      <c r="OLZ172" s="244"/>
      <c r="OMA172" s="244"/>
      <c r="OMB172" s="244"/>
      <c r="OMC172" s="244"/>
      <c r="OMD172" s="244"/>
      <c r="OME172" s="244"/>
      <c r="OMF172" s="244"/>
      <c r="OMG172" s="244"/>
      <c r="OMH172" s="244"/>
      <c r="OMI172" s="244"/>
      <c r="OMJ172" s="244"/>
      <c r="OMK172" s="244"/>
      <c r="OML172" s="244"/>
      <c r="OMM172" s="244"/>
      <c r="OMN172" s="244"/>
      <c r="OMO172" s="244"/>
      <c r="OMP172" s="244"/>
      <c r="OMQ172" s="244"/>
      <c r="OMR172" s="244"/>
      <c r="OMS172" s="244"/>
      <c r="OMT172" s="244"/>
      <c r="OMU172" s="244"/>
      <c r="OMV172" s="244"/>
      <c r="OMW172" s="244"/>
      <c r="OMX172" s="244"/>
      <c r="OMY172" s="244"/>
      <c r="OMZ172" s="244"/>
      <c r="ONA172" s="244"/>
      <c r="ONB172" s="244"/>
      <c r="ONC172" s="244"/>
      <c r="OND172" s="244"/>
      <c r="ONE172" s="244"/>
      <c r="ONF172" s="244"/>
      <c r="ONG172" s="244"/>
      <c r="ONH172" s="244"/>
      <c r="ONI172" s="244"/>
      <c r="ONJ172" s="244"/>
      <c r="ONK172" s="244"/>
      <c r="ONL172" s="244"/>
      <c r="ONM172" s="244"/>
      <c r="ONN172" s="244"/>
      <c r="ONO172" s="244"/>
      <c r="ONP172" s="244"/>
      <c r="ONQ172" s="244"/>
      <c r="ONR172" s="244"/>
      <c r="ONS172" s="244"/>
      <c r="ONT172" s="244"/>
      <c r="ONU172" s="244"/>
      <c r="ONV172" s="244"/>
      <c r="ONW172" s="244"/>
      <c r="ONX172" s="244"/>
      <c r="ONY172" s="244"/>
      <c r="ONZ172" s="244"/>
      <c r="OOA172" s="244"/>
      <c r="OOB172" s="244"/>
      <c r="OOC172" s="244"/>
      <c r="OOD172" s="244"/>
      <c r="OOE172" s="244"/>
      <c r="OOF172" s="244"/>
      <c r="OOG172" s="244"/>
      <c r="OOH172" s="244"/>
      <c r="OOI172" s="244"/>
      <c r="OOJ172" s="244"/>
      <c r="OOK172" s="244"/>
      <c r="OOL172" s="244"/>
      <c r="OOM172" s="244"/>
      <c r="OON172" s="244"/>
      <c r="OOO172" s="244"/>
      <c r="OOP172" s="244"/>
      <c r="OOQ172" s="244"/>
      <c r="OOR172" s="244"/>
      <c r="OOS172" s="244"/>
      <c r="OOT172" s="244"/>
      <c r="OOU172" s="244"/>
      <c r="OOV172" s="244"/>
      <c r="OOW172" s="244"/>
      <c r="OOX172" s="244"/>
      <c r="OOY172" s="244"/>
      <c r="OOZ172" s="244"/>
      <c r="OPA172" s="244"/>
      <c r="OPB172" s="244"/>
      <c r="OPC172" s="244"/>
      <c r="OPD172" s="244"/>
      <c r="OPE172" s="244"/>
      <c r="OPF172" s="244"/>
      <c r="OPG172" s="244"/>
      <c r="OPH172" s="244"/>
      <c r="OPI172" s="244"/>
      <c r="OPJ172" s="244"/>
      <c r="OPK172" s="244"/>
      <c r="OPL172" s="244"/>
      <c r="OPM172" s="244"/>
      <c r="OPN172" s="244"/>
      <c r="OPO172" s="244"/>
      <c r="OPP172" s="244"/>
      <c r="OPQ172" s="244"/>
      <c r="OPR172" s="244"/>
      <c r="OPS172" s="244"/>
      <c r="OPT172" s="244"/>
      <c r="OPU172" s="244"/>
      <c r="OPV172" s="244"/>
      <c r="OPW172" s="244"/>
      <c r="OPX172" s="244"/>
      <c r="OPY172" s="244"/>
      <c r="OPZ172" s="244"/>
      <c r="OQA172" s="244"/>
      <c r="OQB172" s="244"/>
      <c r="OQC172" s="244"/>
      <c r="OQD172" s="244"/>
      <c r="OQE172" s="244"/>
      <c r="OQF172" s="244"/>
      <c r="OQG172" s="244"/>
      <c r="OQH172" s="244"/>
      <c r="OQI172" s="244"/>
      <c r="OQJ172" s="244"/>
      <c r="OQK172" s="244"/>
      <c r="OQL172" s="244"/>
      <c r="OQM172" s="244"/>
      <c r="OQN172" s="244"/>
      <c r="OQO172" s="244"/>
      <c r="OQP172" s="244"/>
      <c r="OQQ172" s="244"/>
      <c r="OQR172" s="244"/>
      <c r="OQS172" s="244"/>
      <c r="OQT172" s="244"/>
      <c r="OQU172" s="244"/>
      <c r="OQV172" s="244"/>
      <c r="OQW172" s="244"/>
      <c r="OQX172" s="244"/>
      <c r="OQY172" s="244"/>
      <c r="OQZ172" s="244"/>
      <c r="ORA172" s="244"/>
      <c r="ORB172" s="244"/>
      <c r="ORC172" s="244"/>
      <c r="ORD172" s="244"/>
      <c r="ORE172" s="244"/>
      <c r="ORF172" s="244"/>
      <c r="ORG172" s="244"/>
      <c r="ORH172" s="244"/>
      <c r="ORI172" s="244"/>
      <c r="ORJ172" s="244"/>
      <c r="ORK172" s="244"/>
      <c r="ORL172" s="244"/>
      <c r="ORM172" s="244"/>
      <c r="ORN172" s="244"/>
      <c r="ORO172" s="244"/>
      <c r="ORP172" s="244"/>
      <c r="ORQ172" s="244"/>
      <c r="ORR172" s="244"/>
      <c r="ORS172" s="244"/>
      <c r="ORT172" s="244"/>
      <c r="ORU172" s="244"/>
      <c r="ORV172" s="244"/>
      <c r="ORW172" s="244"/>
      <c r="ORX172" s="244"/>
      <c r="ORY172" s="244"/>
      <c r="ORZ172" s="244"/>
      <c r="OSA172" s="244"/>
      <c r="OSB172" s="244"/>
      <c r="OSC172" s="244"/>
      <c r="OSD172" s="244"/>
      <c r="OSE172" s="244"/>
      <c r="OSF172" s="244"/>
      <c r="OSG172" s="244"/>
      <c r="OSH172" s="244"/>
      <c r="OSI172" s="244"/>
      <c r="OSJ172" s="244"/>
      <c r="OSK172" s="244"/>
      <c r="OSL172" s="244"/>
      <c r="OSM172" s="244"/>
      <c r="OSN172" s="244"/>
      <c r="OSO172" s="244"/>
      <c r="OSP172" s="244"/>
      <c r="OSQ172" s="244"/>
      <c r="OSR172" s="244"/>
      <c r="OSS172" s="244"/>
      <c r="OST172" s="244"/>
      <c r="OSU172" s="244"/>
      <c r="OSV172" s="244"/>
      <c r="OSW172" s="244"/>
      <c r="OSX172" s="244"/>
      <c r="OSY172" s="244"/>
      <c r="OSZ172" s="244"/>
      <c r="OTA172" s="244"/>
      <c r="OTB172" s="244"/>
      <c r="OTC172" s="244"/>
      <c r="OTD172" s="244"/>
      <c r="OTE172" s="244"/>
      <c r="OTF172" s="244"/>
      <c r="OTG172" s="244"/>
      <c r="OTH172" s="244"/>
      <c r="OTI172" s="244"/>
      <c r="OTJ172" s="244"/>
      <c r="OTK172" s="244"/>
      <c r="OTL172" s="244"/>
      <c r="OTM172" s="244"/>
      <c r="OTN172" s="244"/>
      <c r="OTO172" s="244"/>
      <c r="OTP172" s="244"/>
      <c r="OTQ172" s="244"/>
      <c r="OTR172" s="244"/>
      <c r="OTS172" s="244"/>
      <c r="OTT172" s="244"/>
      <c r="OTU172" s="244"/>
      <c r="OTV172" s="244"/>
      <c r="OTW172" s="244"/>
      <c r="OTX172" s="244"/>
      <c r="OTY172" s="244"/>
      <c r="OTZ172" s="244"/>
      <c r="OUA172" s="244"/>
      <c r="OUB172" s="244"/>
      <c r="OUC172" s="244"/>
      <c r="OUD172" s="244"/>
      <c r="OUE172" s="244"/>
      <c r="OUF172" s="244"/>
      <c r="OUG172" s="244"/>
      <c r="OUH172" s="244"/>
      <c r="OUI172" s="244"/>
      <c r="OUJ172" s="244"/>
      <c r="OUK172" s="244"/>
      <c r="OUL172" s="244"/>
      <c r="OUM172" s="244"/>
      <c r="OUN172" s="244"/>
      <c r="OUO172" s="244"/>
      <c r="OUP172" s="244"/>
      <c r="OUQ172" s="244"/>
      <c r="OUR172" s="244"/>
      <c r="OUS172" s="244"/>
      <c r="OUT172" s="244"/>
      <c r="OUU172" s="244"/>
      <c r="OUV172" s="244"/>
      <c r="OUW172" s="244"/>
      <c r="OUX172" s="244"/>
      <c r="OUY172" s="244"/>
      <c r="OUZ172" s="244"/>
      <c r="OVA172" s="244"/>
      <c r="OVB172" s="244"/>
      <c r="OVC172" s="244"/>
      <c r="OVD172" s="244"/>
      <c r="OVE172" s="244"/>
      <c r="OVF172" s="244"/>
      <c r="OVG172" s="244"/>
      <c r="OVH172" s="244"/>
      <c r="OVI172" s="244"/>
      <c r="OVJ172" s="244"/>
      <c r="OVK172" s="244"/>
      <c r="OVL172" s="244"/>
      <c r="OVM172" s="244"/>
      <c r="OVN172" s="244"/>
      <c r="OVO172" s="244"/>
      <c r="OVP172" s="244"/>
      <c r="OVQ172" s="244"/>
      <c r="OVR172" s="244"/>
      <c r="OVS172" s="244"/>
      <c r="OVT172" s="244"/>
      <c r="OVU172" s="244"/>
      <c r="OVV172" s="244"/>
      <c r="OVW172" s="244"/>
      <c r="OVX172" s="244"/>
      <c r="OVY172" s="244"/>
      <c r="OVZ172" s="244"/>
      <c r="OWA172" s="244"/>
      <c r="OWB172" s="244"/>
      <c r="OWC172" s="244"/>
      <c r="OWD172" s="244"/>
      <c r="OWE172" s="244"/>
      <c r="OWF172" s="244"/>
      <c r="OWG172" s="244"/>
      <c r="OWH172" s="244"/>
      <c r="OWI172" s="244"/>
      <c r="OWJ172" s="244"/>
      <c r="OWK172" s="244"/>
      <c r="OWL172" s="244"/>
      <c r="OWM172" s="244"/>
      <c r="OWN172" s="244"/>
      <c r="OWO172" s="244"/>
      <c r="OWP172" s="244"/>
      <c r="OWQ172" s="244"/>
      <c r="OWR172" s="244"/>
      <c r="OWS172" s="244"/>
      <c r="OWT172" s="244"/>
      <c r="OWU172" s="244"/>
      <c r="OWV172" s="244"/>
      <c r="OWW172" s="244"/>
      <c r="OWX172" s="244"/>
      <c r="OWY172" s="244"/>
      <c r="OWZ172" s="244"/>
      <c r="OXA172" s="244"/>
      <c r="OXB172" s="244"/>
      <c r="OXC172" s="244"/>
      <c r="OXD172" s="244"/>
      <c r="OXE172" s="244"/>
      <c r="OXF172" s="244"/>
      <c r="OXG172" s="244"/>
      <c r="OXH172" s="244"/>
      <c r="OXI172" s="244"/>
      <c r="OXJ172" s="244"/>
      <c r="OXK172" s="244"/>
      <c r="OXL172" s="244"/>
      <c r="OXM172" s="244"/>
      <c r="OXN172" s="244"/>
      <c r="OXO172" s="244"/>
      <c r="OXP172" s="244"/>
      <c r="OXQ172" s="244"/>
      <c r="OXR172" s="244"/>
      <c r="OXS172" s="244"/>
      <c r="OXT172" s="244"/>
      <c r="OXU172" s="244"/>
      <c r="OXV172" s="244"/>
      <c r="OXW172" s="244"/>
      <c r="OXX172" s="244"/>
      <c r="OXY172" s="244"/>
      <c r="OXZ172" s="244"/>
      <c r="OYA172" s="244"/>
      <c r="OYB172" s="244"/>
      <c r="OYC172" s="244"/>
      <c r="OYD172" s="244"/>
      <c r="OYE172" s="244"/>
      <c r="OYF172" s="244"/>
      <c r="OYG172" s="244"/>
      <c r="OYH172" s="244"/>
      <c r="OYI172" s="244"/>
      <c r="OYJ172" s="244"/>
      <c r="OYK172" s="244"/>
      <c r="OYL172" s="244"/>
      <c r="OYM172" s="244"/>
      <c r="OYN172" s="244"/>
      <c r="OYO172" s="244"/>
      <c r="OYP172" s="244"/>
      <c r="OYQ172" s="244"/>
      <c r="OYR172" s="244"/>
      <c r="OYS172" s="244"/>
      <c r="OYT172" s="244"/>
      <c r="OYU172" s="244"/>
      <c r="OYV172" s="244"/>
      <c r="OYW172" s="244"/>
      <c r="OYX172" s="244"/>
      <c r="OYY172" s="244"/>
      <c r="OYZ172" s="244"/>
      <c r="OZA172" s="244"/>
      <c r="OZB172" s="244"/>
      <c r="OZC172" s="244"/>
      <c r="OZD172" s="244"/>
      <c r="OZE172" s="244"/>
      <c r="OZF172" s="244"/>
      <c r="OZG172" s="244"/>
      <c r="OZH172" s="244"/>
      <c r="OZI172" s="244"/>
      <c r="OZJ172" s="244"/>
      <c r="OZK172" s="244"/>
      <c r="OZL172" s="244"/>
      <c r="OZM172" s="244"/>
      <c r="OZN172" s="244"/>
      <c r="OZO172" s="244"/>
      <c r="OZP172" s="244"/>
      <c r="OZQ172" s="244"/>
      <c r="OZR172" s="244"/>
      <c r="OZS172" s="244"/>
      <c r="OZT172" s="244"/>
      <c r="OZU172" s="244"/>
      <c r="OZV172" s="244"/>
      <c r="OZW172" s="244"/>
      <c r="OZX172" s="244"/>
      <c r="OZY172" s="244"/>
      <c r="OZZ172" s="244"/>
      <c r="PAA172" s="244"/>
      <c r="PAB172" s="244"/>
      <c r="PAC172" s="244"/>
      <c r="PAD172" s="244"/>
      <c r="PAE172" s="244"/>
      <c r="PAF172" s="244"/>
      <c r="PAG172" s="244"/>
      <c r="PAH172" s="244"/>
      <c r="PAI172" s="244"/>
      <c r="PAJ172" s="244"/>
      <c r="PAK172" s="244"/>
      <c r="PAL172" s="244"/>
      <c r="PAM172" s="244"/>
      <c r="PAN172" s="244"/>
      <c r="PAO172" s="244"/>
      <c r="PAP172" s="244"/>
      <c r="PAQ172" s="244"/>
      <c r="PAR172" s="244"/>
      <c r="PAS172" s="244"/>
      <c r="PAT172" s="244"/>
      <c r="PAU172" s="244"/>
      <c r="PAV172" s="244"/>
      <c r="PAW172" s="244"/>
      <c r="PAX172" s="244"/>
      <c r="PAY172" s="244"/>
      <c r="PAZ172" s="244"/>
      <c r="PBA172" s="244"/>
      <c r="PBB172" s="244"/>
      <c r="PBC172" s="244"/>
      <c r="PBD172" s="244"/>
      <c r="PBE172" s="244"/>
      <c r="PBF172" s="244"/>
      <c r="PBG172" s="244"/>
      <c r="PBH172" s="244"/>
      <c r="PBI172" s="244"/>
      <c r="PBJ172" s="244"/>
      <c r="PBK172" s="244"/>
      <c r="PBL172" s="244"/>
      <c r="PBM172" s="244"/>
      <c r="PBN172" s="244"/>
      <c r="PBO172" s="244"/>
      <c r="PBP172" s="244"/>
      <c r="PBQ172" s="244"/>
      <c r="PBR172" s="244"/>
      <c r="PBS172" s="244"/>
      <c r="PBT172" s="244"/>
      <c r="PBU172" s="244"/>
      <c r="PBV172" s="244"/>
      <c r="PBW172" s="244"/>
      <c r="PBX172" s="244"/>
      <c r="PBY172" s="244"/>
      <c r="PBZ172" s="244"/>
      <c r="PCA172" s="244"/>
      <c r="PCB172" s="244"/>
      <c r="PCC172" s="244"/>
      <c r="PCD172" s="244"/>
      <c r="PCE172" s="244"/>
      <c r="PCF172" s="244"/>
      <c r="PCG172" s="244"/>
      <c r="PCH172" s="244"/>
      <c r="PCI172" s="244"/>
      <c r="PCJ172" s="244"/>
      <c r="PCK172" s="244"/>
      <c r="PCL172" s="244"/>
      <c r="PCM172" s="244"/>
      <c r="PCN172" s="244"/>
      <c r="PCO172" s="244"/>
      <c r="PCP172" s="244"/>
      <c r="PCQ172" s="244"/>
      <c r="PCR172" s="244"/>
      <c r="PCS172" s="244"/>
      <c r="PCT172" s="244"/>
      <c r="PCU172" s="244"/>
      <c r="PCV172" s="244"/>
      <c r="PCW172" s="244"/>
      <c r="PCX172" s="244"/>
      <c r="PCY172" s="244"/>
      <c r="PCZ172" s="244"/>
      <c r="PDA172" s="244"/>
      <c r="PDB172" s="244"/>
      <c r="PDC172" s="244"/>
      <c r="PDD172" s="244"/>
      <c r="PDE172" s="244"/>
      <c r="PDF172" s="244"/>
      <c r="PDG172" s="244"/>
      <c r="PDH172" s="244"/>
      <c r="PDI172" s="244"/>
      <c r="PDJ172" s="244"/>
      <c r="PDK172" s="244"/>
      <c r="PDL172" s="244"/>
      <c r="PDM172" s="244"/>
      <c r="PDN172" s="244"/>
      <c r="PDO172" s="244"/>
      <c r="PDP172" s="244"/>
      <c r="PDQ172" s="244"/>
      <c r="PDR172" s="244"/>
      <c r="PDS172" s="244"/>
      <c r="PDT172" s="244"/>
      <c r="PDU172" s="244"/>
      <c r="PDV172" s="244"/>
      <c r="PDW172" s="244"/>
      <c r="PDX172" s="244"/>
      <c r="PDY172" s="244"/>
      <c r="PDZ172" s="244"/>
      <c r="PEA172" s="244"/>
      <c r="PEB172" s="244"/>
      <c r="PEC172" s="244"/>
      <c r="PED172" s="244"/>
      <c r="PEE172" s="244"/>
      <c r="PEF172" s="244"/>
      <c r="PEG172" s="244"/>
      <c r="PEH172" s="244"/>
      <c r="PEI172" s="244"/>
      <c r="PEJ172" s="244"/>
      <c r="PEK172" s="244"/>
      <c r="PEL172" s="244"/>
      <c r="PEM172" s="244"/>
      <c r="PEN172" s="244"/>
      <c r="PEO172" s="244"/>
      <c r="PEP172" s="244"/>
      <c r="PEQ172" s="244"/>
      <c r="PER172" s="244"/>
      <c r="PES172" s="244"/>
      <c r="PET172" s="244"/>
      <c r="PEU172" s="244"/>
      <c r="PEV172" s="244"/>
      <c r="PEW172" s="244"/>
      <c r="PEX172" s="244"/>
      <c r="PEY172" s="244"/>
      <c r="PEZ172" s="244"/>
      <c r="PFA172" s="244"/>
      <c r="PFB172" s="244"/>
      <c r="PFC172" s="244"/>
      <c r="PFD172" s="244"/>
      <c r="PFE172" s="244"/>
      <c r="PFF172" s="244"/>
      <c r="PFG172" s="244"/>
      <c r="PFH172" s="244"/>
      <c r="PFI172" s="244"/>
      <c r="PFJ172" s="244"/>
      <c r="PFK172" s="244"/>
      <c r="PFL172" s="244"/>
      <c r="PFM172" s="244"/>
      <c r="PFN172" s="244"/>
      <c r="PFO172" s="244"/>
      <c r="PFP172" s="244"/>
      <c r="PFQ172" s="244"/>
      <c r="PFR172" s="244"/>
      <c r="PFS172" s="244"/>
      <c r="PFT172" s="244"/>
      <c r="PFU172" s="244"/>
      <c r="PFV172" s="244"/>
      <c r="PFW172" s="244"/>
      <c r="PFX172" s="244"/>
      <c r="PFY172" s="244"/>
      <c r="PFZ172" s="244"/>
      <c r="PGA172" s="244"/>
      <c r="PGB172" s="244"/>
      <c r="PGC172" s="244"/>
      <c r="PGD172" s="244"/>
      <c r="PGE172" s="244"/>
      <c r="PGF172" s="244"/>
      <c r="PGG172" s="244"/>
      <c r="PGH172" s="244"/>
      <c r="PGI172" s="244"/>
      <c r="PGJ172" s="244"/>
      <c r="PGK172" s="244"/>
      <c r="PGL172" s="244"/>
      <c r="PGM172" s="244"/>
      <c r="PGN172" s="244"/>
      <c r="PGO172" s="244"/>
      <c r="PGP172" s="244"/>
      <c r="PGQ172" s="244"/>
      <c r="PGR172" s="244"/>
      <c r="PGS172" s="244"/>
      <c r="PGT172" s="244"/>
      <c r="PGU172" s="244"/>
      <c r="PGV172" s="244"/>
      <c r="PGW172" s="244"/>
      <c r="PGX172" s="244"/>
      <c r="PGY172" s="244"/>
      <c r="PGZ172" s="244"/>
      <c r="PHA172" s="244"/>
      <c r="PHB172" s="244"/>
      <c r="PHC172" s="244"/>
      <c r="PHD172" s="244"/>
      <c r="PHE172" s="244"/>
      <c r="PHF172" s="244"/>
      <c r="PHG172" s="244"/>
      <c r="PHH172" s="244"/>
      <c r="PHI172" s="244"/>
      <c r="PHJ172" s="244"/>
      <c r="PHK172" s="244"/>
      <c r="PHL172" s="244"/>
      <c r="PHM172" s="244"/>
      <c r="PHN172" s="244"/>
      <c r="PHO172" s="244"/>
      <c r="PHP172" s="244"/>
      <c r="PHQ172" s="244"/>
      <c r="PHR172" s="244"/>
      <c r="PHS172" s="244"/>
      <c r="PHT172" s="244"/>
      <c r="PHU172" s="244"/>
      <c r="PHV172" s="244"/>
      <c r="PHW172" s="244"/>
      <c r="PHX172" s="244"/>
      <c r="PHY172" s="244"/>
      <c r="PHZ172" s="244"/>
      <c r="PIA172" s="244"/>
      <c r="PIB172" s="244"/>
      <c r="PIC172" s="244"/>
      <c r="PID172" s="244"/>
      <c r="PIE172" s="244"/>
      <c r="PIF172" s="244"/>
      <c r="PIG172" s="244"/>
      <c r="PIH172" s="244"/>
      <c r="PII172" s="244"/>
      <c r="PIJ172" s="244"/>
      <c r="PIK172" s="244"/>
      <c r="PIL172" s="244"/>
      <c r="PIM172" s="244"/>
      <c r="PIN172" s="244"/>
      <c r="PIO172" s="244"/>
      <c r="PIP172" s="244"/>
      <c r="PIQ172" s="244"/>
      <c r="PIR172" s="244"/>
      <c r="PIS172" s="244"/>
      <c r="PIT172" s="244"/>
      <c r="PIU172" s="244"/>
      <c r="PIV172" s="244"/>
      <c r="PIW172" s="244"/>
      <c r="PIX172" s="244"/>
      <c r="PIY172" s="244"/>
      <c r="PIZ172" s="244"/>
      <c r="PJA172" s="244"/>
      <c r="PJB172" s="244"/>
      <c r="PJC172" s="244"/>
      <c r="PJD172" s="244"/>
      <c r="PJE172" s="244"/>
      <c r="PJF172" s="244"/>
      <c r="PJG172" s="244"/>
      <c r="PJH172" s="244"/>
      <c r="PJI172" s="244"/>
      <c r="PJJ172" s="244"/>
      <c r="PJK172" s="244"/>
      <c r="PJL172" s="244"/>
      <c r="PJM172" s="244"/>
      <c r="PJN172" s="244"/>
      <c r="PJO172" s="244"/>
      <c r="PJP172" s="244"/>
      <c r="PJQ172" s="244"/>
      <c r="PJR172" s="244"/>
      <c r="PJS172" s="244"/>
      <c r="PJT172" s="244"/>
      <c r="PJU172" s="244"/>
      <c r="PJV172" s="244"/>
      <c r="PJW172" s="244"/>
      <c r="PJX172" s="244"/>
      <c r="PJY172" s="244"/>
      <c r="PJZ172" s="244"/>
      <c r="PKA172" s="244"/>
      <c r="PKB172" s="244"/>
      <c r="PKC172" s="244"/>
      <c r="PKD172" s="244"/>
      <c r="PKE172" s="244"/>
      <c r="PKF172" s="244"/>
      <c r="PKG172" s="244"/>
      <c r="PKH172" s="244"/>
      <c r="PKI172" s="244"/>
      <c r="PKJ172" s="244"/>
      <c r="PKK172" s="244"/>
      <c r="PKL172" s="244"/>
      <c r="PKM172" s="244"/>
      <c r="PKN172" s="244"/>
      <c r="PKO172" s="244"/>
      <c r="PKP172" s="244"/>
      <c r="PKQ172" s="244"/>
      <c r="PKR172" s="244"/>
      <c r="PKS172" s="244"/>
      <c r="PKT172" s="244"/>
      <c r="PKU172" s="244"/>
      <c r="PKV172" s="244"/>
      <c r="PKW172" s="244"/>
      <c r="PKX172" s="244"/>
      <c r="PKY172" s="244"/>
      <c r="PKZ172" s="244"/>
      <c r="PLA172" s="244"/>
      <c r="PLB172" s="244"/>
      <c r="PLC172" s="244"/>
      <c r="PLD172" s="244"/>
      <c r="PLE172" s="244"/>
      <c r="PLF172" s="244"/>
      <c r="PLG172" s="244"/>
      <c r="PLH172" s="244"/>
      <c r="PLI172" s="244"/>
      <c r="PLJ172" s="244"/>
      <c r="PLK172" s="244"/>
      <c r="PLL172" s="244"/>
      <c r="PLM172" s="244"/>
      <c r="PLN172" s="244"/>
      <c r="PLO172" s="244"/>
      <c r="PLP172" s="244"/>
      <c r="PLQ172" s="244"/>
      <c r="PLR172" s="244"/>
      <c r="PLS172" s="244"/>
      <c r="PLT172" s="244"/>
      <c r="PLU172" s="244"/>
      <c r="PLV172" s="244"/>
      <c r="PLW172" s="244"/>
      <c r="PLX172" s="244"/>
      <c r="PLY172" s="244"/>
      <c r="PLZ172" s="244"/>
      <c r="PMA172" s="244"/>
      <c r="PMB172" s="244"/>
      <c r="PMC172" s="244"/>
      <c r="PMD172" s="244"/>
      <c r="PME172" s="244"/>
      <c r="PMF172" s="244"/>
      <c r="PMG172" s="244"/>
      <c r="PMH172" s="244"/>
      <c r="PMI172" s="244"/>
      <c r="PMJ172" s="244"/>
      <c r="PMK172" s="244"/>
      <c r="PML172" s="244"/>
      <c r="PMM172" s="244"/>
      <c r="PMN172" s="244"/>
      <c r="PMO172" s="244"/>
      <c r="PMP172" s="244"/>
      <c r="PMQ172" s="244"/>
      <c r="PMR172" s="244"/>
      <c r="PMS172" s="244"/>
      <c r="PMT172" s="244"/>
      <c r="PMU172" s="244"/>
      <c r="PMV172" s="244"/>
      <c r="PMW172" s="244"/>
      <c r="PMX172" s="244"/>
      <c r="PMY172" s="244"/>
      <c r="PMZ172" s="244"/>
      <c r="PNA172" s="244"/>
      <c r="PNB172" s="244"/>
      <c r="PNC172" s="244"/>
      <c r="PND172" s="244"/>
      <c r="PNE172" s="244"/>
      <c r="PNF172" s="244"/>
      <c r="PNG172" s="244"/>
      <c r="PNH172" s="244"/>
      <c r="PNI172" s="244"/>
      <c r="PNJ172" s="244"/>
      <c r="PNK172" s="244"/>
      <c r="PNL172" s="244"/>
      <c r="PNM172" s="244"/>
      <c r="PNN172" s="244"/>
      <c r="PNO172" s="244"/>
      <c r="PNP172" s="244"/>
      <c r="PNQ172" s="244"/>
      <c r="PNR172" s="244"/>
      <c r="PNS172" s="244"/>
      <c r="PNT172" s="244"/>
      <c r="PNU172" s="244"/>
      <c r="PNV172" s="244"/>
      <c r="PNW172" s="244"/>
      <c r="PNX172" s="244"/>
      <c r="PNY172" s="244"/>
      <c r="PNZ172" s="244"/>
      <c r="POA172" s="244"/>
      <c r="POB172" s="244"/>
      <c r="POC172" s="244"/>
      <c r="POD172" s="244"/>
      <c r="POE172" s="244"/>
      <c r="POF172" s="244"/>
      <c r="POG172" s="244"/>
      <c r="POH172" s="244"/>
      <c r="POI172" s="244"/>
      <c r="POJ172" s="244"/>
      <c r="POK172" s="244"/>
      <c r="POL172" s="244"/>
      <c r="POM172" s="244"/>
      <c r="PON172" s="244"/>
      <c r="POO172" s="244"/>
      <c r="POP172" s="244"/>
      <c r="POQ172" s="244"/>
      <c r="POR172" s="244"/>
      <c r="POS172" s="244"/>
      <c r="POT172" s="244"/>
      <c r="POU172" s="244"/>
      <c r="POV172" s="244"/>
      <c r="POW172" s="244"/>
      <c r="POX172" s="244"/>
      <c r="POY172" s="244"/>
      <c r="POZ172" s="244"/>
      <c r="PPA172" s="244"/>
      <c r="PPB172" s="244"/>
      <c r="PPC172" s="244"/>
      <c r="PPD172" s="244"/>
      <c r="PPE172" s="244"/>
      <c r="PPF172" s="244"/>
      <c r="PPG172" s="244"/>
      <c r="PPH172" s="244"/>
      <c r="PPI172" s="244"/>
      <c r="PPJ172" s="244"/>
      <c r="PPK172" s="244"/>
      <c r="PPL172" s="244"/>
      <c r="PPM172" s="244"/>
      <c r="PPN172" s="244"/>
      <c r="PPO172" s="244"/>
      <c r="PPP172" s="244"/>
      <c r="PPQ172" s="244"/>
      <c r="PPR172" s="244"/>
      <c r="PPS172" s="244"/>
      <c r="PPT172" s="244"/>
      <c r="PPU172" s="244"/>
      <c r="PPV172" s="244"/>
      <c r="PPW172" s="244"/>
      <c r="PPX172" s="244"/>
      <c r="PPY172" s="244"/>
      <c r="PPZ172" s="244"/>
      <c r="PQA172" s="244"/>
      <c r="PQB172" s="244"/>
      <c r="PQC172" s="244"/>
      <c r="PQD172" s="244"/>
      <c r="PQE172" s="244"/>
      <c r="PQF172" s="244"/>
      <c r="PQG172" s="244"/>
      <c r="PQH172" s="244"/>
      <c r="PQI172" s="244"/>
      <c r="PQJ172" s="244"/>
      <c r="PQK172" s="244"/>
      <c r="PQL172" s="244"/>
      <c r="PQM172" s="244"/>
      <c r="PQN172" s="244"/>
      <c r="PQO172" s="244"/>
      <c r="PQP172" s="244"/>
      <c r="PQQ172" s="244"/>
      <c r="PQR172" s="244"/>
      <c r="PQS172" s="244"/>
      <c r="PQT172" s="244"/>
      <c r="PQU172" s="244"/>
      <c r="PQV172" s="244"/>
      <c r="PQW172" s="244"/>
      <c r="PQX172" s="244"/>
      <c r="PQY172" s="244"/>
      <c r="PQZ172" s="244"/>
      <c r="PRA172" s="244"/>
      <c r="PRB172" s="244"/>
      <c r="PRC172" s="244"/>
      <c r="PRD172" s="244"/>
      <c r="PRE172" s="244"/>
      <c r="PRF172" s="244"/>
      <c r="PRG172" s="244"/>
      <c r="PRH172" s="244"/>
      <c r="PRI172" s="244"/>
      <c r="PRJ172" s="244"/>
      <c r="PRK172" s="244"/>
      <c r="PRL172" s="244"/>
      <c r="PRM172" s="244"/>
      <c r="PRN172" s="244"/>
      <c r="PRO172" s="244"/>
      <c r="PRP172" s="244"/>
      <c r="PRQ172" s="244"/>
      <c r="PRR172" s="244"/>
      <c r="PRS172" s="244"/>
      <c r="PRT172" s="244"/>
      <c r="PRU172" s="244"/>
      <c r="PRV172" s="244"/>
      <c r="PRW172" s="244"/>
      <c r="PRX172" s="244"/>
      <c r="PRY172" s="244"/>
      <c r="PRZ172" s="244"/>
      <c r="PSA172" s="244"/>
      <c r="PSB172" s="244"/>
      <c r="PSC172" s="244"/>
      <c r="PSD172" s="244"/>
      <c r="PSE172" s="244"/>
      <c r="PSF172" s="244"/>
      <c r="PSG172" s="244"/>
      <c r="PSH172" s="244"/>
      <c r="PSI172" s="244"/>
      <c r="PSJ172" s="244"/>
      <c r="PSK172" s="244"/>
      <c r="PSL172" s="244"/>
      <c r="PSM172" s="244"/>
      <c r="PSN172" s="244"/>
      <c r="PSO172" s="244"/>
      <c r="PSP172" s="244"/>
      <c r="PSQ172" s="244"/>
      <c r="PSR172" s="244"/>
      <c r="PSS172" s="244"/>
      <c r="PST172" s="244"/>
      <c r="PSU172" s="244"/>
      <c r="PSV172" s="244"/>
      <c r="PSW172" s="244"/>
      <c r="PSX172" s="244"/>
      <c r="PSY172" s="244"/>
      <c r="PSZ172" s="244"/>
      <c r="PTA172" s="244"/>
      <c r="PTB172" s="244"/>
      <c r="PTC172" s="244"/>
      <c r="PTD172" s="244"/>
      <c r="PTE172" s="244"/>
      <c r="PTF172" s="244"/>
      <c r="PTG172" s="244"/>
      <c r="PTH172" s="244"/>
      <c r="PTI172" s="244"/>
      <c r="PTJ172" s="244"/>
      <c r="PTK172" s="244"/>
      <c r="PTL172" s="244"/>
      <c r="PTM172" s="244"/>
      <c r="PTN172" s="244"/>
      <c r="PTO172" s="244"/>
      <c r="PTP172" s="244"/>
      <c r="PTQ172" s="244"/>
      <c r="PTR172" s="244"/>
      <c r="PTS172" s="244"/>
      <c r="PTT172" s="244"/>
      <c r="PTU172" s="244"/>
      <c r="PTV172" s="244"/>
      <c r="PTW172" s="244"/>
      <c r="PTX172" s="244"/>
      <c r="PTY172" s="244"/>
      <c r="PTZ172" s="244"/>
      <c r="PUA172" s="244"/>
      <c r="PUB172" s="244"/>
      <c r="PUC172" s="244"/>
      <c r="PUD172" s="244"/>
      <c r="PUE172" s="244"/>
      <c r="PUF172" s="244"/>
      <c r="PUG172" s="244"/>
      <c r="PUH172" s="244"/>
      <c r="PUI172" s="244"/>
      <c r="PUJ172" s="244"/>
      <c r="PUK172" s="244"/>
      <c r="PUL172" s="244"/>
      <c r="PUM172" s="244"/>
      <c r="PUN172" s="244"/>
      <c r="PUO172" s="244"/>
      <c r="PUP172" s="244"/>
      <c r="PUQ172" s="244"/>
      <c r="PUR172" s="244"/>
      <c r="PUS172" s="244"/>
      <c r="PUT172" s="244"/>
      <c r="PUU172" s="244"/>
      <c r="PUV172" s="244"/>
      <c r="PUW172" s="244"/>
      <c r="PUX172" s="244"/>
      <c r="PUY172" s="244"/>
      <c r="PUZ172" s="244"/>
      <c r="PVA172" s="244"/>
      <c r="PVB172" s="244"/>
      <c r="PVC172" s="244"/>
      <c r="PVD172" s="244"/>
      <c r="PVE172" s="244"/>
      <c r="PVF172" s="244"/>
      <c r="PVG172" s="244"/>
      <c r="PVH172" s="244"/>
      <c r="PVI172" s="244"/>
      <c r="PVJ172" s="244"/>
      <c r="PVK172" s="244"/>
      <c r="PVL172" s="244"/>
      <c r="PVM172" s="244"/>
      <c r="PVN172" s="244"/>
      <c r="PVO172" s="244"/>
      <c r="PVP172" s="244"/>
      <c r="PVQ172" s="244"/>
      <c r="PVR172" s="244"/>
      <c r="PVS172" s="244"/>
      <c r="PVT172" s="244"/>
      <c r="PVU172" s="244"/>
      <c r="PVV172" s="244"/>
      <c r="PVW172" s="244"/>
      <c r="PVX172" s="244"/>
      <c r="PVY172" s="244"/>
      <c r="PVZ172" s="244"/>
      <c r="PWA172" s="244"/>
      <c r="PWB172" s="244"/>
      <c r="PWC172" s="244"/>
      <c r="PWD172" s="244"/>
      <c r="PWE172" s="244"/>
      <c r="PWF172" s="244"/>
      <c r="PWG172" s="244"/>
      <c r="PWH172" s="244"/>
      <c r="PWI172" s="244"/>
      <c r="PWJ172" s="244"/>
      <c r="PWK172" s="244"/>
      <c r="PWL172" s="244"/>
      <c r="PWM172" s="244"/>
      <c r="PWN172" s="244"/>
      <c r="PWO172" s="244"/>
      <c r="PWP172" s="244"/>
      <c r="PWQ172" s="244"/>
      <c r="PWR172" s="244"/>
      <c r="PWS172" s="244"/>
      <c r="PWT172" s="244"/>
      <c r="PWU172" s="244"/>
      <c r="PWV172" s="244"/>
      <c r="PWW172" s="244"/>
      <c r="PWX172" s="244"/>
      <c r="PWY172" s="244"/>
      <c r="PWZ172" s="244"/>
      <c r="PXA172" s="244"/>
      <c r="PXB172" s="244"/>
      <c r="PXC172" s="244"/>
      <c r="PXD172" s="244"/>
      <c r="PXE172" s="244"/>
      <c r="PXF172" s="244"/>
      <c r="PXG172" s="244"/>
      <c r="PXH172" s="244"/>
      <c r="PXI172" s="244"/>
      <c r="PXJ172" s="244"/>
      <c r="PXK172" s="244"/>
      <c r="PXL172" s="244"/>
      <c r="PXM172" s="244"/>
      <c r="PXN172" s="244"/>
      <c r="PXO172" s="244"/>
      <c r="PXP172" s="244"/>
      <c r="PXQ172" s="244"/>
      <c r="PXR172" s="244"/>
      <c r="PXS172" s="244"/>
      <c r="PXT172" s="244"/>
      <c r="PXU172" s="244"/>
      <c r="PXV172" s="244"/>
      <c r="PXW172" s="244"/>
      <c r="PXX172" s="244"/>
      <c r="PXY172" s="244"/>
      <c r="PXZ172" s="244"/>
      <c r="PYA172" s="244"/>
      <c r="PYB172" s="244"/>
      <c r="PYC172" s="244"/>
      <c r="PYD172" s="244"/>
      <c r="PYE172" s="244"/>
      <c r="PYF172" s="244"/>
      <c r="PYG172" s="244"/>
      <c r="PYH172" s="244"/>
      <c r="PYI172" s="244"/>
      <c r="PYJ172" s="244"/>
      <c r="PYK172" s="244"/>
      <c r="PYL172" s="244"/>
      <c r="PYM172" s="244"/>
      <c r="PYN172" s="244"/>
      <c r="PYO172" s="244"/>
      <c r="PYP172" s="244"/>
      <c r="PYQ172" s="244"/>
      <c r="PYR172" s="244"/>
      <c r="PYS172" s="244"/>
      <c r="PYT172" s="244"/>
      <c r="PYU172" s="244"/>
      <c r="PYV172" s="244"/>
      <c r="PYW172" s="244"/>
      <c r="PYX172" s="244"/>
      <c r="PYY172" s="244"/>
      <c r="PYZ172" s="244"/>
      <c r="PZA172" s="244"/>
      <c r="PZB172" s="244"/>
      <c r="PZC172" s="244"/>
      <c r="PZD172" s="244"/>
      <c r="PZE172" s="244"/>
      <c r="PZF172" s="244"/>
      <c r="PZG172" s="244"/>
      <c r="PZH172" s="244"/>
      <c r="PZI172" s="244"/>
      <c r="PZJ172" s="244"/>
      <c r="PZK172" s="244"/>
      <c r="PZL172" s="244"/>
      <c r="PZM172" s="244"/>
      <c r="PZN172" s="244"/>
      <c r="PZO172" s="244"/>
      <c r="PZP172" s="244"/>
      <c r="PZQ172" s="244"/>
      <c r="PZR172" s="244"/>
      <c r="PZS172" s="244"/>
      <c r="PZT172" s="244"/>
      <c r="PZU172" s="244"/>
      <c r="PZV172" s="244"/>
      <c r="PZW172" s="244"/>
      <c r="PZX172" s="244"/>
      <c r="PZY172" s="244"/>
      <c r="PZZ172" s="244"/>
      <c r="QAA172" s="244"/>
      <c r="QAB172" s="244"/>
      <c r="QAC172" s="244"/>
      <c r="QAD172" s="244"/>
      <c r="QAE172" s="244"/>
      <c r="QAF172" s="244"/>
      <c r="QAG172" s="244"/>
      <c r="QAH172" s="244"/>
      <c r="QAI172" s="244"/>
      <c r="QAJ172" s="244"/>
      <c r="QAK172" s="244"/>
      <c r="QAL172" s="244"/>
      <c r="QAM172" s="244"/>
      <c r="QAN172" s="244"/>
      <c r="QAO172" s="244"/>
      <c r="QAP172" s="244"/>
      <c r="QAQ172" s="244"/>
      <c r="QAR172" s="244"/>
      <c r="QAS172" s="244"/>
      <c r="QAT172" s="244"/>
      <c r="QAU172" s="244"/>
      <c r="QAV172" s="244"/>
      <c r="QAW172" s="244"/>
      <c r="QAX172" s="244"/>
      <c r="QAY172" s="244"/>
      <c r="QAZ172" s="244"/>
      <c r="QBA172" s="244"/>
      <c r="QBB172" s="244"/>
      <c r="QBC172" s="244"/>
      <c r="QBD172" s="244"/>
      <c r="QBE172" s="244"/>
      <c r="QBF172" s="244"/>
      <c r="QBG172" s="244"/>
      <c r="QBH172" s="244"/>
      <c r="QBI172" s="244"/>
      <c r="QBJ172" s="244"/>
      <c r="QBK172" s="244"/>
      <c r="QBL172" s="244"/>
      <c r="QBM172" s="244"/>
      <c r="QBN172" s="244"/>
      <c r="QBO172" s="244"/>
      <c r="QBP172" s="244"/>
      <c r="QBQ172" s="244"/>
      <c r="QBR172" s="244"/>
      <c r="QBS172" s="244"/>
      <c r="QBT172" s="244"/>
      <c r="QBU172" s="244"/>
      <c r="QBV172" s="244"/>
      <c r="QBW172" s="244"/>
      <c r="QBX172" s="244"/>
      <c r="QBY172" s="244"/>
      <c r="QBZ172" s="244"/>
      <c r="QCA172" s="244"/>
      <c r="QCB172" s="244"/>
      <c r="QCC172" s="244"/>
      <c r="QCD172" s="244"/>
      <c r="QCE172" s="244"/>
      <c r="QCF172" s="244"/>
      <c r="QCG172" s="244"/>
      <c r="QCH172" s="244"/>
      <c r="QCI172" s="244"/>
      <c r="QCJ172" s="244"/>
      <c r="QCK172" s="244"/>
      <c r="QCL172" s="244"/>
      <c r="QCM172" s="244"/>
      <c r="QCN172" s="244"/>
      <c r="QCO172" s="244"/>
      <c r="QCP172" s="244"/>
      <c r="QCQ172" s="244"/>
      <c r="QCR172" s="244"/>
      <c r="QCS172" s="244"/>
      <c r="QCT172" s="244"/>
      <c r="QCU172" s="244"/>
      <c r="QCV172" s="244"/>
      <c r="QCW172" s="244"/>
      <c r="QCX172" s="244"/>
      <c r="QCY172" s="244"/>
      <c r="QCZ172" s="244"/>
      <c r="QDA172" s="244"/>
      <c r="QDB172" s="244"/>
      <c r="QDC172" s="244"/>
      <c r="QDD172" s="244"/>
      <c r="QDE172" s="244"/>
      <c r="QDF172" s="244"/>
      <c r="QDG172" s="244"/>
      <c r="QDH172" s="244"/>
      <c r="QDI172" s="244"/>
      <c r="QDJ172" s="244"/>
      <c r="QDK172" s="244"/>
      <c r="QDL172" s="244"/>
      <c r="QDM172" s="244"/>
      <c r="QDN172" s="244"/>
      <c r="QDO172" s="244"/>
      <c r="QDP172" s="244"/>
      <c r="QDQ172" s="244"/>
      <c r="QDR172" s="244"/>
      <c r="QDS172" s="244"/>
      <c r="QDT172" s="244"/>
      <c r="QDU172" s="244"/>
      <c r="QDV172" s="244"/>
      <c r="QDW172" s="244"/>
      <c r="QDX172" s="244"/>
      <c r="QDY172" s="244"/>
      <c r="QDZ172" s="244"/>
      <c r="QEA172" s="244"/>
      <c r="QEB172" s="244"/>
      <c r="QEC172" s="244"/>
      <c r="QED172" s="244"/>
      <c r="QEE172" s="244"/>
      <c r="QEF172" s="244"/>
      <c r="QEG172" s="244"/>
      <c r="QEH172" s="244"/>
      <c r="QEI172" s="244"/>
      <c r="QEJ172" s="244"/>
      <c r="QEK172" s="244"/>
      <c r="QEL172" s="244"/>
      <c r="QEM172" s="244"/>
      <c r="QEN172" s="244"/>
      <c r="QEO172" s="244"/>
      <c r="QEP172" s="244"/>
      <c r="QEQ172" s="244"/>
      <c r="QER172" s="244"/>
      <c r="QES172" s="244"/>
      <c r="QET172" s="244"/>
      <c r="QEU172" s="244"/>
      <c r="QEV172" s="244"/>
      <c r="QEW172" s="244"/>
      <c r="QEX172" s="244"/>
      <c r="QEY172" s="244"/>
      <c r="QEZ172" s="244"/>
      <c r="QFA172" s="244"/>
      <c r="QFB172" s="244"/>
      <c r="QFC172" s="244"/>
      <c r="QFD172" s="244"/>
      <c r="QFE172" s="244"/>
      <c r="QFF172" s="244"/>
      <c r="QFG172" s="244"/>
      <c r="QFH172" s="244"/>
      <c r="QFI172" s="244"/>
      <c r="QFJ172" s="244"/>
      <c r="QFK172" s="244"/>
      <c r="QFL172" s="244"/>
      <c r="QFM172" s="244"/>
      <c r="QFN172" s="244"/>
      <c r="QFO172" s="244"/>
      <c r="QFP172" s="244"/>
      <c r="QFQ172" s="244"/>
      <c r="QFR172" s="244"/>
      <c r="QFS172" s="244"/>
      <c r="QFT172" s="244"/>
      <c r="QFU172" s="244"/>
      <c r="QFV172" s="244"/>
      <c r="QFW172" s="244"/>
      <c r="QFX172" s="244"/>
      <c r="QFY172" s="244"/>
      <c r="QFZ172" s="244"/>
      <c r="QGA172" s="244"/>
      <c r="QGB172" s="244"/>
      <c r="QGC172" s="244"/>
      <c r="QGD172" s="244"/>
      <c r="QGE172" s="244"/>
      <c r="QGF172" s="244"/>
      <c r="QGG172" s="244"/>
      <c r="QGH172" s="244"/>
      <c r="QGI172" s="244"/>
      <c r="QGJ172" s="244"/>
      <c r="QGK172" s="244"/>
      <c r="QGL172" s="244"/>
      <c r="QGM172" s="244"/>
      <c r="QGN172" s="244"/>
      <c r="QGO172" s="244"/>
      <c r="QGP172" s="244"/>
      <c r="QGQ172" s="244"/>
      <c r="QGR172" s="244"/>
      <c r="QGS172" s="244"/>
      <c r="QGT172" s="244"/>
      <c r="QGU172" s="244"/>
      <c r="QGV172" s="244"/>
      <c r="QGW172" s="244"/>
      <c r="QGX172" s="244"/>
      <c r="QGY172" s="244"/>
      <c r="QGZ172" s="244"/>
      <c r="QHA172" s="244"/>
      <c r="QHB172" s="244"/>
      <c r="QHC172" s="244"/>
      <c r="QHD172" s="244"/>
      <c r="QHE172" s="244"/>
      <c r="QHF172" s="244"/>
      <c r="QHG172" s="244"/>
      <c r="QHH172" s="244"/>
      <c r="QHI172" s="244"/>
      <c r="QHJ172" s="244"/>
      <c r="QHK172" s="244"/>
      <c r="QHL172" s="244"/>
      <c r="QHM172" s="244"/>
      <c r="QHN172" s="244"/>
      <c r="QHO172" s="244"/>
      <c r="QHP172" s="244"/>
      <c r="QHQ172" s="244"/>
      <c r="QHR172" s="244"/>
      <c r="QHS172" s="244"/>
      <c r="QHT172" s="244"/>
      <c r="QHU172" s="244"/>
      <c r="QHV172" s="244"/>
      <c r="QHW172" s="244"/>
      <c r="QHX172" s="244"/>
      <c r="QHY172" s="244"/>
      <c r="QHZ172" s="244"/>
      <c r="QIA172" s="244"/>
      <c r="QIB172" s="244"/>
      <c r="QIC172" s="244"/>
      <c r="QID172" s="244"/>
      <c r="QIE172" s="244"/>
      <c r="QIF172" s="244"/>
      <c r="QIG172" s="244"/>
      <c r="QIH172" s="244"/>
      <c r="QII172" s="244"/>
      <c r="QIJ172" s="244"/>
      <c r="QIK172" s="244"/>
      <c r="QIL172" s="244"/>
      <c r="QIM172" s="244"/>
      <c r="QIN172" s="244"/>
      <c r="QIO172" s="244"/>
      <c r="QIP172" s="244"/>
      <c r="QIQ172" s="244"/>
      <c r="QIR172" s="244"/>
      <c r="QIS172" s="244"/>
      <c r="QIT172" s="244"/>
      <c r="QIU172" s="244"/>
      <c r="QIV172" s="244"/>
      <c r="QIW172" s="244"/>
      <c r="QIX172" s="244"/>
      <c r="QIY172" s="244"/>
      <c r="QIZ172" s="244"/>
      <c r="QJA172" s="244"/>
      <c r="QJB172" s="244"/>
      <c r="QJC172" s="244"/>
      <c r="QJD172" s="244"/>
      <c r="QJE172" s="244"/>
      <c r="QJF172" s="244"/>
      <c r="QJG172" s="244"/>
      <c r="QJH172" s="244"/>
      <c r="QJI172" s="244"/>
      <c r="QJJ172" s="244"/>
      <c r="QJK172" s="244"/>
      <c r="QJL172" s="244"/>
      <c r="QJM172" s="244"/>
      <c r="QJN172" s="244"/>
      <c r="QJO172" s="244"/>
      <c r="QJP172" s="244"/>
      <c r="QJQ172" s="244"/>
      <c r="QJR172" s="244"/>
      <c r="QJS172" s="244"/>
      <c r="QJT172" s="244"/>
      <c r="QJU172" s="244"/>
      <c r="QJV172" s="244"/>
      <c r="QJW172" s="244"/>
      <c r="QJX172" s="244"/>
      <c r="QJY172" s="244"/>
      <c r="QJZ172" s="244"/>
      <c r="QKA172" s="244"/>
      <c r="QKB172" s="244"/>
      <c r="QKC172" s="244"/>
      <c r="QKD172" s="244"/>
      <c r="QKE172" s="244"/>
      <c r="QKF172" s="244"/>
      <c r="QKG172" s="244"/>
      <c r="QKH172" s="244"/>
      <c r="QKI172" s="244"/>
      <c r="QKJ172" s="244"/>
      <c r="QKK172" s="244"/>
      <c r="QKL172" s="244"/>
      <c r="QKM172" s="244"/>
      <c r="QKN172" s="244"/>
      <c r="QKO172" s="244"/>
      <c r="QKP172" s="244"/>
      <c r="QKQ172" s="244"/>
      <c r="QKR172" s="244"/>
      <c r="QKS172" s="244"/>
      <c r="QKT172" s="244"/>
      <c r="QKU172" s="244"/>
      <c r="QKV172" s="244"/>
      <c r="QKW172" s="244"/>
      <c r="QKX172" s="244"/>
      <c r="QKY172" s="244"/>
      <c r="QKZ172" s="244"/>
      <c r="QLA172" s="244"/>
      <c r="QLB172" s="244"/>
      <c r="QLC172" s="244"/>
      <c r="QLD172" s="244"/>
      <c r="QLE172" s="244"/>
      <c r="QLF172" s="244"/>
      <c r="QLG172" s="244"/>
      <c r="QLH172" s="244"/>
      <c r="QLI172" s="244"/>
      <c r="QLJ172" s="244"/>
      <c r="QLK172" s="244"/>
      <c r="QLL172" s="244"/>
      <c r="QLM172" s="244"/>
      <c r="QLN172" s="244"/>
      <c r="QLO172" s="244"/>
      <c r="QLP172" s="244"/>
      <c r="QLQ172" s="244"/>
      <c r="QLR172" s="244"/>
      <c r="QLS172" s="244"/>
      <c r="QLT172" s="244"/>
      <c r="QLU172" s="244"/>
      <c r="QLV172" s="244"/>
      <c r="QLW172" s="244"/>
      <c r="QLX172" s="244"/>
      <c r="QLY172" s="244"/>
      <c r="QLZ172" s="244"/>
      <c r="QMA172" s="244"/>
      <c r="QMB172" s="244"/>
      <c r="QMC172" s="244"/>
      <c r="QMD172" s="244"/>
      <c r="QME172" s="244"/>
      <c r="QMF172" s="244"/>
      <c r="QMG172" s="244"/>
      <c r="QMH172" s="244"/>
      <c r="QMI172" s="244"/>
      <c r="QMJ172" s="244"/>
      <c r="QMK172" s="244"/>
      <c r="QML172" s="244"/>
      <c r="QMM172" s="244"/>
      <c r="QMN172" s="244"/>
      <c r="QMO172" s="244"/>
      <c r="QMP172" s="244"/>
      <c r="QMQ172" s="244"/>
      <c r="QMR172" s="244"/>
      <c r="QMS172" s="244"/>
      <c r="QMT172" s="244"/>
      <c r="QMU172" s="244"/>
      <c r="QMV172" s="244"/>
      <c r="QMW172" s="244"/>
      <c r="QMX172" s="244"/>
      <c r="QMY172" s="244"/>
      <c r="QMZ172" s="244"/>
      <c r="QNA172" s="244"/>
      <c r="QNB172" s="244"/>
      <c r="QNC172" s="244"/>
      <c r="QND172" s="244"/>
      <c r="QNE172" s="244"/>
      <c r="QNF172" s="244"/>
      <c r="QNG172" s="244"/>
      <c r="QNH172" s="244"/>
      <c r="QNI172" s="244"/>
      <c r="QNJ172" s="244"/>
      <c r="QNK172" s="244"/>
      <c r="QNL172" s="244"/>
      <c r="QNM172" s="244"/>
      <c r="QNN172" s="244"/>
      <c r="QNO172" s="244"/>
      <c r="QNP172" s="244"/>
      <c r="QNQ172" s="244"/>
      <c r="QNR172" s="244"/>
      <c r="QNS172" s="244"/>
      <c r="QNT172" s="244"/>
      <c r="QNU172" s="244"/>
      <c r="QNV172" s="244"/>
      <c r="QNW172" s="244"/>
      <c r="QNX172" s="244"/>
      <c r="QNY172" s="244"/>
      <c r="QNZ172" s="244"/>
      <c r="QOA172" s="244"/>
      <c r="QOB172" s="244"/>
      <c r="QOC172" s="244"/>
      <c r="QOD172" s="244"/>
      <c r="QOE172" s="244"/>
      <c r="QOF172" s="244"/>
      <c r="QOG172" s="244"/>
      <c r="QOH172" s="244"/>
      <c r="QOI172" s="244"/>
      <c r="QOJ172" s="244"/>
      <c r="QOK172" s="244"/>
      <c r="QOL172" s="244"/>
      <c r="QOM172" s="244"/>
      <c r="QON172" s="244"/>
      <c r="QOO172" s="244"/>
      <c r="QOP172" s="244"/>
      <c r="QOQ172" s="244"/>
      <c r="QOR172" s="244"/>
      <c r="QOS172" s="244"/>
      <c r="QOT172" s="244"/>
      <c r="QOU172" s="244"/>
      <c r="QOV172" s="244"/>
      <c r="QOW172" s="244"/>
      <c r="QOX172" s="244"/>
      <c r="QOY172" s="244"/>
      <c r="QOZ172" s="244"/>
      <c r="QPA172" s="244"/>
      <c r="QPB172" s="244"/>
      <c r="QPC172" s="244"/>
      <c r="QPD172" s="244"/>
      <c r="QPE172" s="244"/>
      <c r="QPF172" s="244"/>
      <c r="QPG172" s="244"/>
      <c r="QPH172" s="244"/>
      <c r="QPI172" s="244"/>
      <c r="QPJ172" s="244"/>
      <c r="QPK172" s="244"/>
      <c r="QPL172" s="244"/>
      <c r="QPM172" s="244"/>
      <c r="QPN172" s="244"/>
      <c r="QPO172" s="244"/>
      <c r="QPP172" s="244"/>
      <c r="QPQ172" s="244"/>
      <c r="QPR172" s="244"/>
      <c r="QPS172" s="244"/>
      <c r="QPT172" s="244"/>
      <c r="QPU172" s="244"/>
      <c r="QPV172" s="244"/>
      <c r="QPW172" s="244"/>
      <c r="QPX172" s="244"/>
      <c r="QPY172" s="244"/>
      <c r="QPZ172" s="244"/>
      <c r="QQA172" s="244"/>
      <c r="QQB172" s="244"/>
      <c r="QQC172" s="244"/>
      <c r="QQD172" s="244"/>
      <c r="QQE172" s="244"/>
      <c r="QQF172" s="244"/>
      <c r="QQG172" s="244"/>
      <c r="QQH172" s="244"/>
      <c r="QQI172" s="244"/>
      <c r="QQJ172" s="244"/>
      <c r="QQK172" s="244"/>
      <c r="QQL172" s="244"/>
      <c r="QQM172" s="244"/>
      <c r="QQN172" s="244"/>
      <c r="QQO172" s="244"/>
      <c r="QQP172" s="244"/>
      <c r="QQQ172" s="244"/>
      <c r="QQR172" s="244"/>
      <c r="QQS172" s="244"/>
      <c r="QQT172" s="244"/>
      <c r="QQU172" s="244"/>
      <c r="QQV172" s="244"/>
      <c r="QQW172" s="244"/>
      <c r="QQX172" s="244"/>
      <c r="QQY172" s="244"/>
      <c r="QQZ172" s="244"/>
      <c r="QRA172" s="244"/>
      <c r="QRB172" s="244"/>
      <c r="QRC172" s="244"/>
      <c r="QRD172" s="244"/>
      <c r="QRE172" s="244"/>
      <c r="QRF172" s="244"/>
      <c r="QRG172" s="244"/>
      <c r="QRH172" s="244"/>
      <c r="QRI172" s="244"/>
      <c r="QRJ172" s="244"/>
      <c r="QRK172" s="244"/>
      <c r="QRL172" s="244"/>
      <c r="QRM172" s="244"/>
      <c r="QRN172" s="244"/>
      <c r="QRO172" s="244"/>
      <c r="QRP172" s="244"/>
      <c r="QRQ172" s="244"/>
      <c r="QRR172" s="244"/>
      <c r="QRS172" s="244"/>
      <c r="QRT172" s="244"/>
      <c r="QRU172" s="244"/>
      <c r="QRV172" s="244"/>
      <c r="QRW172" s="244"/>
      <c r="QRX172" s="244"/>
      <c r="QRY172" s="244"/>
      <c r="QRZ172" s="244"/>
      <c r="QSA172" s="244"/>
      <c r="QSB172" s="244"/>
      <c r="QSC172" s="244"/>
      <c r="QSD172" s="244"/>
      <c r="QSE172" s="244"/>
      <c r="QSF172" s="244"/>
      <c r="QSG172" s="244"/>
      <c r="QSH172" s="244"/>
      <c r="QSI172" s="244"/>
      <c r="QSJ172" s="244"/>
      <c r="QSK172" s="244"/>
      <c r="QSL172" s="244"/>
      <c r="QSM172" s="244"/>
      <c r="QSN172" s="244"/>
      <c r="QSO172" s="244"/>
      <c r="QSP172" s="244"/>
      <c r="QSQ172" s="244"/>
      <c r="QSR172" s="244"/>
      <c r="QSS172" s="244"/>
      <c r="QST172" s="244"/>
      <c r="QSU172" s="244"/>
      <c r="QSV172" s="244"/>
      <c r="QSW172" s="244"/>
      <c r="QSX172" s="244"/>
      <c r="QSY172" s="244"/>
      <c r="QSZ172" s="244"/>
      <c r="QTA172" s="244"/>
      <c r="QTB172" s="244"/>
      <c r="QTC172" s="244"/>
      <c r="QTD172" s="244"/>
      <c r="QTE172" s="244"/>
      <c r="QTF172" s="244"/>
      <c r="QTG172" s="244"/>
      <c r="QTH172" s="244"/>
      <c r="QTI172" s="244"/>
      <c r="QTJ172" s="244"/>
      <c r="QTK172" s="244"/>
      <c r="QTL172" s="244"/>
      <c r="QTM172" s="244"/>
      <c r="QTN172" s="244"/>
      <c r="QTO172" s="244"/>
      <c r="QTP172" s="244"/>
      <c r="QTQ172" s="244"/>
      <c r="QTR172" s="244"/>
      <c r="QTS172" s="244"/>
      <c r="QTT172" s="244"/>
      <c r="QTU172" s="244"/>
      <c r="QTV172" s="244"/>
      <c r="QTW172" s="244"/>
      <c r="QTX172" s="244"/>
      <c r="QTY172" s="244"/>
      <c r="QTZ172" s="244"/>
      <c r="QUA172" s="244"/>
      <c r="QUB172" s="244"/>
      <c r="QUC172" s="244"/>
      <c r="QUD172" s="244"/>
      <c r="QUE172" s="244"/>
      <c r="QUF172" s="244"/>
      <c r="QUG172" s="244"/>
      <c r="QUH172" s="244"/>
      <c r="QUI172" s="244"/>
      <c r="QUJ172" s="244"/>
      <c r="QUK172" s="244"/>
      <c r="QUL172" s="244"/>
      <c r="QUM172" s="244"/>
      <c r="QUN172" s="244"/>
      <c r="QUO172" s="244"/>
      <c r="QUP172" s="244"/>
      <c r="QUQ172" s="244"/>
      <c r="QUR172" s="244"/>
      <c r="QUS172" s="244"/>
      <c r="QUT172" s="244"/>
      <c r="QUU172" s="244"/>
      <c r="QUV172" s="244"/>
      <c r="QUW172" s="244"/>
      <c r="QUX172" s="244"/>
      <c r="QUY172" s="244"/>
      <c r="QUZ172" s="244"/>
      <c r="QVA172" s="244"/>
      <c r="QVB172" s="244"/>
      <c r="QVC172" s="244"/>
      <c r="QVD172" s="244"/>
      <c r="QVE172" s="244"/>
      <c r="QVF172" s="244"/>
      <c r="QVG172" s="244"/>
      <c r="QVH172" s="244"/>
      <c r="QVI172" s="244"/>
      <c r="QVJ172" s="244"/>
      <c r="QVK172" s="244"/>
      <c r="QVL172" s="244"/>
      <c r="QVM172" s="244"/>
      <c r="QVN172" s="244"/>
      <c r="QVO172" s="244"/>
      <c r="QVP172" s="244"/>
      <c r="QVQ172" s="244"/>
      <c r="QVR172" s="244"/>
      <c r="QVS172" s="244"/>
      <c r="QVT172" s="244"/>
      <c r="QVU172" s="244"/>
      <c r="QVV172" s="244"/>
      <c r="QVW172" s="244"/>
      <c r="QVX172" s="244"/>
      <c r="QVY172" s="244"/>
      <c r="QVZ172" s="244"/>
      <c r="QWA172" s="244"/>
      <c r="QWB172" s="244"/>
      <c r="QWC172" s="244"/>
      <c r="QWD172" s="244"/>
      <c r="QWE172" s="244"/>
      <c r="QWF172" s="244"/>
      <c r="QWG172" s="244"/>
      <c r="QWH172" s="244"/>
      <c r="QWI172" s="244"/>
      <c r="QWJ172" s="244"/>
      <c r="QWK172" s="244"/>
      <c r="QWL172" s="244"/>
      <c r="QWM172" s="244"/>
      <c r="QWN172" s="244"/>
      <c r="QWO172" s="244"/>
      <c r="QWP172" s="244"/>
      <c r="QWQ172" s="244"/>
      <c r="QWR172" s="244"/>
      <c r="QWS172" s="244"/>
      <c r="QWT172" s="244"/>
      <c r="QWU172" s="244"/>
      <c r="QWV172" s="244"/>
      <c r="QWW172" s="244"/>
      <c r="QWX172" s="244"/>
      <c r="QWY172" s="244"/>
      <c r="QWZ172" s="244"/>
      <c r="QXA172" s="244"/>
      <c r="QXB172" s="244"/>
      <c r="QXC172" s="244"/>
      <c r="QXD172" s="244"/>
      <c r="QXE172" s="244"/>
      <c r="QXF172" s="244"/>
      <c r="QXG172" s="244"/>
      <c r="QXH172" s="244"/>
      <c r="QXI172" s="244"/>
      <c r="QXJ172" s="244"/>
      <c r="QXK172" s="244"/>
      <c r="QXL172" s="244"/>
      <c r="QXM172" s="244"/>
      <c r="QXN172" s="244"/>
      <c r="QXO172" s="244"/>
      <c r="QXP172" s="244"/>
      <c r="QXQ172" s="244"/>
      <c r="QXR172" s="244"/>
      <c r="QXS172" s="244"/>
      <c r="QXT172" s="244"/>
      <c r="QXU172" s="244"/>
      <c r="QXV172" s="244"/>
      <c r="QXW172" s="244"/>
      <c r="QXX172" s="244"/>
      <c r="QXY172" s="244"/>
      <c r="QXZ172" s="244"/>
      <c r="QYA172" s="244"/>
      <c r="QYB172" s="244"/>
      <c r="QYC172" s="244"/>
      <c r="QYD172" s="244"/>
      <c r="QYE172" s="244"/>
      <c r="QYF172" s="244"/>
      <c r="QYG172" s="244"/>
      <c r="QYH172" s="244"/>
      <c r="QYI172" s="244"/>
      <c r="QYJ172" s="244"/>
      <c r="QYK172" s="244"/>
      <c r="QYL172" s="244"/>
      <c r="QYM172" s="244"/>
      <c r="QYN172" s="244"/>
      <c r="QYO172" s="244"/>
      <c r="QYP172" s="244"/>
      <c r="QYQ172" s="244"/>
      <c r="QYR172" s="244"/>
      <c r="QYS172" s="244"/>
      <c r="QYT172" s="244"/>
      <c r="QYU172" s="244"/>
      <c r="QYV172" s="244"/>
      <c r="QYW172" s="244"/>
      <c r="QYX172" s="244"/>
      <c r="QYY172" s="244"/>
      <c r="QYZ172" s="244"/>
      <c r="QZA172" s="244"/>
      <c r="QZB172" s="244"/>
      <c r="QZC172" s="244"/>
      <c r="QZD172" s="244"/>
      <c r="QZE172" s="244"/>
      <c r="QZF172" s="244"/>
      <c r="QZG172" s="244"/>
      <c r="QZH172" s="244"/>
      <c r="QZI172" s="244"/>
      <c r="QZJ172" s="244"/>
      <c r="QZK172" s="244"/>
      <c r="QZL172" s="244"/>
      <c r="QZM172" s="244"/>
      <c r="QZN172" s="244"/>
      <c r="QZO172" s="244"/>
      <c r="QZP172" s="244"/>
      <c r="QZQ172" s="244"/>
      <c r="QZR172" s="244"/>
      <c r="QZS172" s="244"/>
      <c r="QZT172" s="244"/>
      <c r="QZU172" s="244"/>
      <c r="QZV172" s="244"/>
      <c r="QZW172" s="244"/>
      <c r="QZX172" s="244"/>
      <c r="QZY172" s="244"/>
      <c r="QZZ172" s="244"/>
      <c r="RAA172" s="244"/>
      <c r="RAB172" s="244"/>
      <c r="RAC172" s="244"/>
      <c r="RAD172" s="244"/>
      <c r="RAE172" s="244"/>
      <c r="RAF172" s="244"/>
      <c r="RAG172" s="244"/>
      <c r="RAH172" s="244"/>
      <c r="RAI172" s="244"/>
      <c r="RAJ172" s="244"/>
      <c r="RAK172" s="244"/>
      <c r="RAL172" s="244"/>
      <c r="RAM172" s="244"/>
      <c r="RAN172" s="244"/>
      <c r="RAO172" s="244"/>
      <c r="RAP172" s="244"/>
      <c r="RAQ172" s="244"/>
      <c r="RAR172" s="244"/>
      <c r="RAS172" s="244"/>
      <c r="RAT172" s="244"/>
      <c r="RAU172" s="244"/>
      <c r="RAV172" s="244"/>
      <c r="RAW172" s="244"/>
      <c r="RAX172" s="244"/>
      <c r="RAY172" s="244"/>
      <c r="RAZ172" s="244"/>
      <c r="RBA172" s="244"/>
      <c r="RBB172" s="244"/>
      <c r="RBC172" s="244"/>
      <c r="RBD172" s="244"/>
      <c r="RBE172" s="244"/>
      <c r="RBF172" s="244"/>
      <c r="RBG172" s="244"/>
      <c r="RBH172" s="244"/>
      <c r="RBI172" s="244"/>
      <c r="RBJ172" s="244"/>
      <c r="RBK172" s="244"/>
      <c r="RBL172" s="244"/>
      <c r="RBM172" s="244"/>
      <c r="RBN172" s="244"/>
      <c r="RBO172" s="244"/>
      <c r="RBP172" s="244"/>
      <c r="RBQ172" s="244"/>
      <c r="RBR172" s="244"/>
      <c r="RBS172" s="244"/>
      <c r="RBT172" s="244"/>
      <c r="RBU172" s="244"/>
      <c r="RBV172" s="244"/>
      <c r="RBW172" s="244"/>
      <c r="RBX172" s="244"/>
      <c r="RBY172" s="244"/>
      <c r="RBZ172" s="244"/>
      <c r="RCA172" s="244"/>
      <c r="RCB172" s="244"/>
      <c r="RCC172" s="244"/>
      <c r="RCD172" s="244"/>
      <c r="RCE172" s="244"/>
      <c r="RCF172" s="244"/>
      <c r="RCG172" s="244"/>
      <c r="RCH172" s="244"/>
      <c r="RCI172" s="244"/>
      <c r="RCJ172" s="244"/>
      <c r="RCK172" s="244"/>
      <c r="RCL172" s="244"/>
      <c r="RCM172" s="244"/>
      <c r="RCN172" s="244"/>
      <c r="RCO172" s="244"/>
      <c r="RCP172" s="244"/>
      <c r="RCQ172" s="244"/>
      <c r="RCR172" s="244"/>
      <c r="RCS172" s="244"/>
      <c r="RCT172" s="244"/>
      <c r="RCU172" s="244"/>
      <c r="RCV172" s="244"/>
      <c r="RCW172" s="244"/>
      <c r="RCX172" s="244"/>
      <c r="RCY172" s="244"/>
      <c r="RCZ172" s="244"/>
      <c r="RDA172" s="244"/>
      <c r="RDB172" s="244"/>
      <c r="RDC172" s="244"/>
      <c r="RDD172" s="244"/>
      <c r="RDE172" s="244"/>
      <c r="RDF172" s="244"/>
      <c r="RDG172" s="244"/>
      <c r="RDH172" s="244"/>
      <c r="RDI172" s="244"/>
      <c r="RDJ172" s="244"/>
      <c r="RDK172" s="244"/>
      <c r="RDL172" s="244"/>
      <c r="RDM172" s="244"/>
      <c r="RDN172" s="244"/>
      <c r="RDO172" s="244"/>
      <c r="RDP172" s="244"/>
      <c r="RDQ172" s="244"/>
      <c r="RDR172" s="244"/>
      <c r="RDS172" s="244"/>
      <c r="RDT172" s="244"/>
      <c r="RDU172" s="244"/>
      <c r="RDV172" s="244"/>
      <c r="RDW172" s="244"/>
      <c r="RDX172" s="244"/>
      <c r="RDY172" s="244"/>
      <c r="RDZ172" s="244"/>
      <c r="REA172" s="244"/>
      <c r="REB172" s="244"/>
      <c r="REC172" s="244"/>
      <c r="RED172" s="244"/>
      <c r="REE172" s="244"/>
      <c r="REF172" s="244"/>
      <c r="REG172" s="244"/>
      <c r="REH172" s="244"/>
      <c r="REI172" s="244"/>
      <c r="REJ172" s="244"/>
      <c r="REK172" s="244"/>
      <c r="REL172" s="244"/>
      <c r="REM172" s="244"/>
      <c r="REN172" s="244"/>
      <c r="REO172" s="244"/>
      <c r="REP172" s="244"/>
      <c r="REQ172" s="244"/>
      <c r="RER172" s="244"/>
      <c r="RES172" s="244"/>
      <c r="RET172" s="244"/>
      <c r="REU172" s="244"/>
      <c r="REV172" s="244"/>
      <c r="REW172" s="244"/>
      <c r="REX172" s="244"/>
      <c r="REY172" s="244"/>
      <c r="REZ172" s="244"/>
      <c r="RFA172" s="244"/>
      <c r="RFB172" s="244"/>
      <c r="RFC172" s="244"/>
      <c r="RFD172" s="244"/>
      <c r="RFE172" s="244"/>
      <c r="RFF172" s="244"/>
      <c r="RFG172" s="244"/>
      <c r="RFH172" s="244"/>
      <c r="RFI172" s="244"/>
      <c r="RFJ172" s="244"/>
      <c r="RFK172" s="244"/>
      <c r="RFL172" s="244"/>
      <c r="RFM172" s="244"/>
      <c r="RFN172" s="244"/>
      <c r="RFO172" s="244"/>
      <c r="RFP172" s="244"/>
      <c r="RFQ172" s="244"/>
      <c r="RFR172" s="244"/>
      <c r="RFS172" s="244"/>
      <c r="RFT172" s="244"/>
      <c r="RFU172" s="244"/>
      <c r="RFV172" s="244"/>
      <c r="RFW172" s="244"/>
      <c r="RFX172" s="244"/>
      <c r="RFY172" s="244"/>
      <c r="RFZ172" s="244"/>
      <c r="RGA172" s="244"/>
      <c r="RGB172" s="244"/>
      <c r="RGC172" s="244"/>
      <c r="RGD172" s="244"/>
      <c r="RGE172" s="244"/>
      <c r="RGF172" s="244"/>
      <c r="RGG172" s="244"/>
      <c r="RGH172" s="244"/>
      <c r="RGI172" s="244"/>
      <c r="RGJ172" s="244"/>
      <c r="RGK172" s="244"/>
      <c r="RGL172" s="244"/>
      <c r="RGM172" s="244"/>
      <c r="RGN172" s="244"/>
      <c r="RGO172" s="244"/>
      <c r="RGP172" s="244"/>
      <c r="RGQ172" s="244"/>
      <c r="RGR172" s="244"/>
      <c r="RGS172" s="244"/>
      <c r="RGT172" s="244"/>
      <c r="RGU172" s="244"/>
      <c r="RGV172" s="244"/>
      <c r="RGW172" s="244"/>
      <c r="RGX172" s="244"/>
      <c r="RGY172" s="244"/>
      <c r="RGZ172" s="244"/>
      <c r="RHA172" s="244"/>
      <c r="RHB172" s="244"/>
      <c r="RHC172" s="244"/>
      <c r="RHD172" s="244"/>
      <c r="RHE172" s="244"/>
      <c r="RHF172" s="244"/>
      <c r="RHG172" s="244"/>
      <c r="RHH172" s="244"/>
      <c r="RHI172" s="244"/>
      <c r="RHJ172" s="244"/>
      <c r="RHK172" s="244"/>
      <c r="RHL172" s="244"/>
      <c r="RHM172" s="244"/>
      <c r="RHN172" s="244"/>
      <c r="RHO172" s="244"/>
      <c r="RHP172" s="244"/>
      <c r="RHQ172" s="244"/>
      <c r="RHR172" s="244"/>
      <c r="RHS172" s="244"/>
      <c r="RHT172" s="244"/>
      <c r="RHU172" s="244"/>
      <c r="RHV172" s="244"/>
      <c r="RHW172" s="244"/>
      <c r="RHX172" s="244"/>
      <c r="RHY172" s="244"/>
      <c r="RHZ172" s="244"/>
      <c r="RIA172" s="244"/>
      <c r="RIB172" s="244"/>
      <c r="RIC172" s="244"/>
      <c r="RID172" s="244"/>
      <c r="RIE172" s="244"/>
      <c r="RIF172" s="244"/>
      <c r="RIG172" s="244"/>
      <c r="RIH172" s="244"/>
      <c r="RII172" s="244"/>
      <c r="RIJ172" s="244"/>
      <c r="RIK172" s="244"/>
      <c r="RIL172" s="244"/>
      <c r="RIM172" s="244"/>
      <c r="RIN172" s="244"/>
      <c r="RIO172" s="244"/>
      <c r="RIP172" s="244"/>
      <c r="RIQ172" s="244"/>
      <c r="RIR172" s="244"/>
      <c r="RIS172" s="244"/>
      <c r="RIT172" s="244"/>
      <c r="RIU172" s="244"/>
      <c r="RIV172" s="244"/>
      <c r="RIW172" s="244"/>
      <c r="RIX172" s="244"/>
      <c r="RIY172" s="244"/>
      <c r="RIZ172" s="244"/>
      <c r="RJA172" s="244"/>
      <c r="RJB172" s="244"/>
      <c r="RJC172" s="244"/>
      <c r="RJD172" s="244"/>
      <c r="RJE172" s="244"/>
      <c r="RJF172" s="244"/>
      <c r="RJG172" s="244"/>
      <c r="RJH172" s="244"/>
      <c r="RJI172" s="244"/>
      <c r="RJJ172" s="244"/>
      <c r="RJK172" s="244"/>
      <c r="RJL172" s="244"/>
      <c r="RJM172" s="244"/>
      <c r="RJN172" s="244"/>
      <c r="RJO172" s="244"/>
      <c r="RJP172" s="244"/>
      <c r="RJQ172" s="244"/>
      <c r="RJR172" s="244"/>
      <c r="RJS172" s="244"/>
      <c r="RJT172" s="244"/>
      <c r="RJU172" s="244"/>
      <c r="RJV172" s="244"/>
      <c r="RJW172" s="244"/>
      <c r="RJX172" s="244"/>
      <c r="RJY172" s="244"/>
      <c r="RJZ172" s="244"/>
      <c r="RKA172" s="244"/>
      <c r="RKB172" s="244"/>
      <c r="RKC172" s="244"/>
      <c r="RKD172" s="244"/>
      <c r="RKE172" s="244"/>
      <c r="RKF172" s="244"/>
      <c r="RKG172" s="244"/>
      <c r="RKH172" s="244"/>
      <c r="RKI172" s="244"/>
      <c r="RKJ172" s="244"/>
      <c r="RKK172" s="244"/>
      <c r="RKL172" s="244"/>
      <c r="RKM172" s="244"/>
      <c r="RKN172" s="244"/>
      <c r="RKO172" s="244"/>
      <c r="RKP172" s="244"/>
      <c r="RKQ172" s="244"/>
      <c r="RKR172" s="244"/>
      <c r="RKS172" s="244"/>
      <c r="RKT172" s="244"/>
      <c r="RKU172" s="244"/>
      <c r="RKV172" s="244"/>
      <c r="RKW172" s="244"/>
      <c r="RKX172" s="244"/>
      <c r="RKY172" s="244"/>
      <c r="RKZ172" s="244"/>
      <c r="RLA172" s="244"/>
      <c r="RLB172" s="244"/>
      <c r="RLC172" s="244"/>
      <c r="RLD172" s="244"/>
      <c r="RLE172" s="244"/>
      <c r="RLF172" s="244"/>
      <c r="RLG172" s="244"/>
      <c r="RLH172" s="244"/>
      <c r="RLI172" s="244"/>
      <c r="RLJ172" s="244"/>
      <c r="RLK172" s="244"/>
      <c r="RLL172" s="244"/>
      <c r="RLM172" s="244"/>
      <c r="RLN172" s="244"/>
      <c r="RLO172" s="244"/>
      <c r="RLP172" s="244"/>
      <c r="RLQ172" s="244"/>
      <c r="RLR172" s="244"/>
      <c r="RLS172" s="244"/>
      <c r="RLT172" s="244"/>
      <c r="RLU172" s="244"/>
      <c r="RLV172" s="244"/>
      <c r="RLW172" s="244"/>
      <c r="RLX172" s="244"/>
      <c r="RLY172" s="244"/>
      <c r="RLZ172" s="244"/>
      <c r="RMA172" s="244"/>
      <c r="RMB172" s="244"/>
      <c r="RMC172" s="244"/>
      <c r="RMD172" s="244"/>
      <c r="RME172" s="244"/>
      <c r="RMF172" s="244"/>
      <c r="RMG172" s="244"/>
      <c r="RMH172" s="244"/>
      <c r="RMI172" s="244"/>
      <c r="RMJ172" s="244"/>
      <c r="RMK172" s="244"/>
      <c r="RML172" s="244"/>
      <c r="RMM172" s="244"/>
      <c r="RMN172" s="244"/>
      <c r="RMO172" s="244"/>
      <c r="RMP172" s="244"/>
      <c r="RMQ172" s="244"/>
      <c r="RMR172" s="244"/>
      <c r="RMS172" s="244"/>
      <c r="RMT172" s="244"/>
      <c r="RMU172" s="244"/>
      <c r="RMV172" s="244"/>
      <c r="RMW172" s="244"/>
      <c r="RMX172" s="244"/>
      <c r="RMY172" s="244"/>
      <c r="RMZ172" s="244"/>
      <c r="RNA172" s="244"/>
      <c r="RNB172" s="244"/>
      <c r="RNC172" s="244"/>
      <c r="RND172" s="244"/>
      <c r="RNE172" s="244"/>
      <c r="RNF172" s="244"/>
      <c r="RNG172" s="244"/>
      <c r="RNH172" s="244"/>
      <c r="RNI172" s="244"/>
      <c r="RNJ172" s="244"/>
      <c r="RNK172" s="244"/>
      <c r="RNL172" s="244"/>
      <c r="RNM172" s="244"/>
      <c r="RNN172" s="244"/>
      <c r="RNO172" s="244"/>
      <c r="RNP172" s="244"/>
      <c r="RNQ172" s="244"/>
      <c r="RNR172" s="244"/>
      <c r="RNS172" s="244"/>
      <c r="RNT172" s="244"/>
      <c r="RNU172" s="244"/>
      <c r="RNV172" s="244"/>
      <c r="RNW172" s="244"/>
      <c r="RNX172" s="244"/>
      <c r="RNY172" s="244"/>
      <c r="RNZ172" s="244"/>
      <c r="ROA172" s="244"/>
      <c r="ROB172" s="244"/>
      <c r="ROC172" s="244"/>
      <c r="ROD172" s="244"/>
      <c r="ROE172" s="244"/>
      <c r="ROF172" s="244"/>
      <c r="ROG172" s="244"/>
      <c r="ROH172" s="244"/>
      <c r="ROI172" s="244"/>
      <c r="ROJ172" s="244"/>
      <c r="ROK172" s="244"/>
      <c r="ROL172" s="244"/>
      <c r="ROM172" s="244"/>
      <c r="RON172" s="244"/>
      <c r="ROO172" s="244"/>
      <c r="ROP172" s="244"/>
      <c r="ROQ172" s="244"/>
      <c r="ROR172" s="244"/>
      <c r="ROS172" s="244"/>
      <c r="ROT172" s="244"/>
      <c r="ROU172" s="244"/>
      <c r="ROV172" s="244"/>
      <c r="ROW172" s="244"/>
      <c r="ROX172" s="244"/>
      <c r="ROY172" s="244"/>
      <c r="ROZ172" s="244"/>
      <c r="RPA172" s="244"/>
      <c r="RPB172" s="244"/>
      <c r="RPC172" s="244"/>
      <c r="RPD172" s="244"/>
      <c r="RPE172" s="244"/>
      <c r="RPF172" s="244"/>
      <c r="RPG172" s="244"/>
      <c r="RPH172" s="244"/>
      <c r="RPI172" s="244"/>
      <c r="RPJ172" s="244"/>
      <c r="RPK172" s="244"/>
      <c r="RPL172" s="244"/>
      <c r="RPM172" s="244"/>
      <c r="RPN172" s="244"/>
      <c r="RPO172" s="244"/>
      <c r="RPP172" s="244"/>
      <c r="RPQ172" s="244"/>
      <c r="RPR172" s="244"/>
      <c r="RPS172" s="244"/>
      <c r="RPT172" s="244"/>
      <c r="RPU172" s="244"/>
      <c r="RPV172" s="244"/>
      <c r="RPW172" s="244"/>
      <c r="RPX172" s="244"/>
      <c r="RPY172" s="244"/>
      <c r="RPZ172" s="244"/>
      <c r="RQA172" s="244"/>
      <c r="RQB172" s="244"/>
      <c r="RQC172" s="244"/>
      <c r="RQD172" s="244"/>
      <c r="RQE172" s="244"/>
      <c r="RQF172" s="244"/>
      <c r="RQG172" s="244"/>
      <c r="RQH172" s="244"/>
      <c r="RQI172" s="244"/>
      <c r="RQJ172" s="244"/>
      <c r="RQK172" s="244"/>
      <c r="RQL172" s="244"/>
      <c r="RQM172" s="244"/>
      <c r="RQN172" s="244"/>
      <c r="RQO172" s="244"/>
      <c r="RQP172" s="244"/>
      <c r="RQQ172" s="244"/>
      <c r="RQR172" s="244"/>
      <c r="RQS172" s="244"/>
      <c r="RQT172" s="244"/>
      <c r="RQU172" s="244"/>
      <c r="RQV172" s="244"/>
      <c r="RQW172" s="244"/>
      <c r="RQX172" s="244"/>
      <c r="RQY172" s="244"/>
      <c r="RQZ172" s="244"/>
      <c r="RRA172" s="244"/>
      <c r="RRB172" s="244"/>
      <c r="RRC172" s="244"/>
      <c r="RRD172" s="244"/>
      <c r="RRE172" s="244"/>
      <c r="RRF172" s="244"/>
      <c r="RRG172" s="244"/>
      <c r="RRH172" s="244"/>
      <c r="RRI172" s="244"/>
      <c r="RRJ172" s="244"/>
      <c r="RRK172" s="244"/>
      <c r="RRL172" s="244"/>
      <c r="RRM172" s="244"/>
      <c r="RRN172" s="244"/>
      <c r="RRO172" s="244"/>
      <c r="RRP172" s="244"/>
      <c r="RRQ172" s="244"/>
      <c r="RRR172" s="244"/>
      <c r="RRS172" s="244"/>
      <c r="RRT172" s="244"/>
      <c r="RRU172" s="244"/>
      <c r="RRV172" s="244"/>
      <c r="RRW172" s="244"/>
      <c r="RRX172" s="244"/>
      <c r="RRY172" s="244"/>
      <c r="RRZ172" s="244"/>
      <c r="RSA172" s="244"/>
      <c r="RSB172" s="244"/>
      <c r="RSC172" s="244"/>
      <c r="RSD172" s="244"/>
      <c r="RSE172" s="244"/>
      <c r="RSF172" s="244"/>
      <c r="RSG172" s="244"/>
      <c r="RSH172" s="244"/>
      <c r="RSI172" s="244"/>
      <c r="RSJ172" s="244"/>
      <c r="RSK172" s="244"/>
      <c r="RSL172" s="244"/>
      <c r="RSM172" s="244"/>
      <c r="RSN172" s="244"/>
      <c r="RSO172" s="244"/>
      <c r="RSP172" s="244"/>
      <c r="RSQ172" s="244"/>
      <c r="RSR172" s="244"/>
      <c r="RSS172" s="244"/>
      <c r="RST172" s="244"/>
      <c r="RSU172" s="244"/>
      <c r="RSV172" s="244"/>
      <c r="RSW172" s="244"/>
      <c r="RSX172" s="244"/>
      <c r="RSY172" s="244"/>
      <c r="RSZ172" s="244"/>
      <c r="RTA172" s="244"/>
      <c r="RTB172" s="244"/>
      <c r="RTC172" s="244"/>
      <c r="RTD172" s="244"/>
      <c r="RTE172" s="244"/>
      <c r="RTF172" s="244"/>
      <c r="RTG172" s="244"/>
      <c r="RTH172" s="244"/>
      <c r="RTI172" s="244"/>
      <c r="RTJ172" s="244"/>
      <c r="RTK172" s="244"/>
      <c r="RTL172" s="244"/>
      <c r="RTM172" s="244"/>
      <c r="RTN172" s="244"/>
      <c r="RTO172" s="244"/>
      <c r="RTP172" s="244"/>
      <c r="RTQ172" s="244"/>
      <c r="RTR172" s="244"/>
      <c r="RTS172" s="244"/>
      <c r="RTT172" s="244"/>
      <c r="RTU172" s="244"/>
      <c r="RTV172" s="244"/>
      <c r="RTW172" s="244"/>
      <c r="RTX172" s="244"/>
      <c r="RTY172" s="244"/>
      <c r="RTZ172" s="244"/>
      <c r="RUA172" s="244"/>
      <c r="RUB172" s="244"/>
      <c r="RUC172" s="244"/>
      <c r="RUD172" s="244"/>
      <c r="RUE172" s="244"/>
      <c r="RUF172" s="244"/>
      <c r="RUG172" s="244"/>
      <c r="RUH172" s="244"/>
      <c r="RUI172" s="244"/>
      <c r="RUJ172" s="244"/>
      <c r="RUK172" s="244"/>
      <c r="RUL172" s="244"/>
      <c r="RUM172" s="244"/>
      <c r="RUN172" s="244"/>
      <c r="RUO172" s="244"/>
      <c r="RUP172" s="244"/>
      <c r="RUQ172" s="244"/>
      <c r="RUR172" s="244"/>
      <c r="RUS172" s="244"/>
      <c r="RUT172" s="244"/>
      <c r="RUU172" s="244"/>
      <c r="RUV172" s="244"/>
      <c r="RUW172" s="244"/>
      <c r="RUX172" s="244"/>
      <c r="RUY172" s="244"/>
      <c r="RUZ172" s="244"/>
      <c r="RVA172" s="244"/>
      <c r="RVB172" s="244"/>
      <c r="RVC172" s="244"/>
      <c r="RVD172" s="244"/>
      <c r="RVE172" s="244"/>
      <c r="RVF172" s="244"/>
      <c r="RVG172" s="244"/>
      <c r="RVH172" s="244"/>
      <c r="RVI172" s="244"/>
      <c r="RVJ172" s="244"/>
      <c r="RVK172" s="244"/>
      <c r="RVL172" s="244"/>
      <c r="RVM172" s="244"/>
      <c r="RVN172" s="244"/>
      <c r="RVO172" s="244"/>
      <c r="RVP172" s="244"/>
      <c r="RVQ172" s="244"/>
      <c r="RVR172" s="244"/>
      <c r="RVS172" s="244"/>
      <c r="RVT172" s="244"/>
      <c r="RVU172" s="244"/>
      <c r="RVV172" s="244"/>
      <c r="RVW172" s="244"/>
      <c r="RVX172" s="244"/>
      <c r="RVY172" s="244"/>
      <c r="RVZ172" s="244"/>
      <c r="RWA172" s="244"/>
      <c r="RWB172" s="244"/>
      <c r="RWC172" s="244"/>
      <c r="RWD172" s="244"/>
      <c r="RWE172" s="244"/>
      <c r="RWF172" s="244"/>
      <c r="RWG172" s="244"/>
      <c r="RWH172" s="244"/>
      <c r="RWI172" s="244"/>
      <c r="RWJ172" s="244"/>
      <c r="RWK172" s="244"/>
      <c r="RWL172" s="244"/>
      <c r="RWM172" s="244"/>
      <c r="RWN172" s="244"/>
      <c r="RWO172" s="244"/>
      <c r="RWP172" s="244"/>
      <c r="RWQ172" s="244"/>
      <c r="RWR172" s="244"/>
      <c r="RWS172" s="244"/>
      <c r="RWT172" s="244"/>
      <c r="RWU172" s="244"/>
      <c r="RWV172" s="244"/>
      <c r="RWW172" s="244"/>
      <c r="RWX172" s="244"/>
      <c r="RWY172" s="244"/>
      <c r="RWZ172" s="244"/>
      <c r="RXA172" s="244"/>
      <c r="RXB172" s="244"/>
      <c r="RXC172" s="244"/>
      <c r="RXD172" s="244"/>
      <c r="RXE172" s="244"/>
      <c r="RXF172" s="244"/>
      <c r="RXG172" s="244"/>
      <c r="RXH172" s="244"/>
      <c r="RXI172" s="244"/>
      <c r="RXJ172" s="244"/>
      <c r="RXK172" s="244"/>
      <c r="RXL172" s="244"/>
      <c r="RXM172" s="244"/>
      <c r="RXN172" s="244"/>
      <c r="RXO172" s="244"/>
      <c r="RXP172" s="244"/>
      <c r="RXQ172" s="244"/>
      <c r="RXR172" s="244"/>
      <c r="RXS172" s="244"/>
      <c r="RXT172" s="244"/>
      <c r="RXU172" s="244"/>
      <c r="RXV172" s="244"/>
      <c r="RXW172" s="244"/>
      <c r="RXX172" s="244"/>
      <c r="RXY172" s="244"/>
      <c r="RXZ172" s="244"/>
      <c r="RYA172" s="244"/>
      <c r="RYB172" s="244"/>
      <c r="RYC172" s="244"/>
      <c r="RYD172" s="244"/>
      <c r="RYE172" s="244"/>
      <c r="RYF172" s="244"/>
      <c r="RYG172" s="244"/>
      <c r="RYH172" s="244"/>
      <c r="RYI172" s="244"/>
      <c r="RYJ172" s="244"/>
      <c r="RYK172" s="244"/>
      <c r="RYL172" s="244"/>
      <c r="RYM172" s="244"/>
      <c r="RYN172" s="244"/>
      <c r="RYO172" s="244"/>
      <c r="RYP172" s="244"/>
      <c r="RYQ172" s="244"/>
      <c r="RYR172" s="244"/>
      <c r="RYS172" s="244"/>
      <c r="RYT172" s="244"/>
      <c r="RYU172" s="244"/>
      <c r="RYV172" s="244"/>
      <c r="RYW172" s="244"/>
      <c r="RYX172" s="244"/>
      <c r="RYY172" s="244"/>
      <c r="RYZ172" s="244"/>
      <c r="RZA172" s="244"/>
      <c r="RZB172" s="244"/>
      <c r="RZC172" s="244"/>
      <c r="RZD172" s="244"/>
      <c r="RZE172" s="244"/>
      <c r="RZF172" s="244"/>
      <c r="RZG172" s="244"/>
      <c r="RZH172" s="244"/>
      <c r="RZI172" s="244"/>
      <c r="RZJ172" s="244"/>
      <c r="RZK172" s="244"/>
      <c r="RZL172" s="244"/>
      <c r="RZM172" s="244"/>
      <c r="RZN172" s="244"/>
      <c r="RZO172" s="244"/>
      <c r="RZP172" s="244"/>
      <c r="RZQ172" s="244"/>
      <c r="RZR172" s="244"/>
      <c r="RZS172" s="244"/>
      <c r="RZT172" s="244"/>
      <c r="RZU172" s="244"/>
      <c r="RZV172" s="244"/>
      <c r="RZW172" s="244"/>
      <c r="RZX172" s="244"/>
      <c r="RZY172" s="244"/>
      <c r="RZZ172" s="244"/>
      <c r="SAA172" s="244"/>
      <c r="SAB172" s="244"/>
      <c r="SAC172" s="244"/>
      <c r="SAD172" s="244"/>
      <c r="SAE172" s="244"/>
      <c r="SAF172" s="244"/>
      <c r="SAG172" s="244"/>
      <c r="SAH172" s="244"/>
      <c r="SAI172" s="244"/>
      <c r="SAJ172" s="244"/>
      <c r="SAK172" s="244"/>
      <c r="SAL172" s="244"/>
      <c r="SAM172" s="244"/>
      <c r="SAN172" s="244"/>
      <c r="SAO172" s="244"/>
      <c r="SAP172" s="244"/>
      <c r="SAQ172" s="244"/>
      <c r="SAR172" s="244"/>
      <c r="SAS172" s="244"/>
      <c r="SAT172" s="244"/>
      <c r="SAU172" s="244"/>
      <c r="SAV172" s="244"/>
      <c r="SAW172" s="244"/>
      <c r="SAX172" s="244"/>
      <c r="SAY172" s="244"/>
      <c r="SAZ172" s="244"/>
      <c r="SBA172" s="244"/>
      <c r="SBB172" s="244"/>
      <c r="SBC172" s="244"/>
      <c r="SBD172" s="244"/>
      <c r="SBE172" s="244"/>
      <c r="SBF172" s="244"/>
      <c r="SBG172" s="244"/>
      <c r="SBH172" s="244"/>
      <c r="SBI172" s="244"/>
      <c r="SBJ172" s="244"/>
      <c r="SBK172" s="244"/>
      <c r="SBL172" s="244"/>
      <c r="SBM172" s="244"/>
      <c r="SBN172" s="244"/>
      <c r="SBO172" s="244"/>
      <c r="SBP172" s="244"/>
      <c r="SBQ172" s="244"/>
      <c r="SBR172" s="244"/>
      <c r="SBS172" s="244"/>
      <c r="SBT172" s="244"/>
      <c r="SBU172" s="244"/>
      <c r="SBV172" s="244"/>
      <c r="SBW172" s="244"/>
      <c r="SBX172" s="244"/>
      <c r="SBY172" s="244"/>
      <c r="SBZ172" s="244"/>
      <c r="SCA172" s="244"/>
      <c r="SCB172" s="244"/>
      <c r="SCC172" s="244"/>
      <c r="SCD172" s="244"/>
      <c r="SCE172" s="244"/>
      <c r="SCF172" s="244"/>
      <c r="SCG172" s="244"/>
      <c r="SCH172" s="244"/>
      <c r="SCI172" s="244"/>
      <c r="SCJ172" s="244"/>
      <c r="SCK172" s="244"/>
      <c r="SCL172" s="244"/>
      <c r="SCM172" s="244"/>
      <c r="SCN172" s="244"/>
      <c r="SCO172" s="244"/>
      <c r="SCP172" s="244"/>
      <c r="SCQ172" s="244"/>
      <c r="SCR172" s="244"/>
      <c r="SCS172" s="244"/>
      <c r="SCT172" s="244"/>
      <c r="SCU172" s="244"/>
      <c r="SCV172" s="244"/>
      <c r="SCW172" s="244"/>
      <c r="SCX172" s="244"/>
      <c r="SCY172" s="244"/>
      <c r="SCZ172" s="244"/>
      <c r="SDA172" s="244"/>
      <c r="SDB172" s="244"/>
      <c r="SDC172" s="244"/>
      <c r="SDD172" s="244"/>
      <c r="SDE172" s="244"/>
      <c r="SDF172" s="244"/>
      <c r="SDG172" s="244"/>
      <c r="SDH172" s="244"/>
      <c r="SDI172" s="244"/>
      <c r="SDJ172" s="244"/>
      <c r="SDK172" s="244"/>
      <c r="SDL172" s="244"/>
      <c r="SDM172" s="244"/>
      <c r="SDN172" s="244"/>
      <c r="SDO172" s="244"/>
      <c r="SDP172" s="244"/>
      <c r="SDQ172" s="244"/>
      <c r="SDR172" s="244"/>
      <c r="SDS172" s="244"/>
      <c r="SDT172" s="244"/>
      <c r="SDU172" s="244"/>
      <c r="SDV172" s="244"/>
      <c r="SDW172" s="244"/>
      <c r="SDX172" s="244"/>
      <c r="SDY172" s="244"/>
      <c r="SDZ172" s="244"/>
      <c r="SEA172" s="244"/>
      <c r="SEB172" s="244"/>
      <c r="SEC172" s="244"/>
      <c r="SED172" s="244"/>
      <c r="SEE172" s="244"/>
      <c r="SEF172" s="244"/>
      <c r="SEG172" s="244"/>
      <c r="SEH172" s="244"/>
      <c r="SEI172" s="244"/>
      <c r="SEJ172" s="244"/>
      <c r="SEK172" s="244"/>
      <c r="SEL172" s="244"/>
      <c r="SEM172" s="244"/>
      <c r="SEN172" s="244"/>
      <c r="SEO172" s="244"/>
      <c r="SEP172" s="244"/>
      <c r="SEQ172" s="244"/>
      <c r="SER172" s="244"/>
      <c r="SES172" s="244"/>
      <c r="SET172" s="244"/>
      <c r="SEU172" s="244"/>
      <c r="SEV172" s="244"/>
      <c r="SEW172" s="244"/>
      <c r="SEX172" s="244"/>
      <c r="SEY172" s="244"/>
      <c r="SEZ172" s="244"/>
      <c r="SFA172" s="244"/>
      <c r="SFB172" s="244"/>
      <c r="SFC172" s="244"/>
      <c r="SFD172" s="244"/>
      <c r="SFE172" s="244"/>
      <c r="SFF172" s="244"/>
      <c r="SFG172" s="244"/>
      <c r="SFH172" s="244"/>
      <c r="SFI172" s="244"/>
      <c r="SFJ172" s="244"/>
      <c r="SFK172" s="244"/>
      <c r="SFL172" s="244"/>
      <c r="SFM172" s="244"/>
      <c r="SFN172" s="244"/>
      <c r="SFO172" s="244"/>
      <c r="SFP172" s="244"/>
      <c r="SFQ172" s="244"/>
      <c r="SFR172" s="244"/>
      <c r="SFS172" s="244"/>
      <c r="SFT172" s="244"/>
      <c r="SFU172" s="244"/>
      <c r="SFV172" s="244"/>
      <c r="SFW172" s="244"/>
      <c r="SFX172" s="244"/>
      <c r="SFY172" s="244"/>
      <c r="SFZ172" s="244"/>
      <c r="SGA172" s="244"/>
      <c r="SGB172" s="244"/>
      <c r="SGC172" s="244"/>
      <c r="SGD172" s="244"/>
      <c r="SGE172" s="244"/>
      <c r="SGF172" s="244"/>
      <c r="SGG172" s="244"/>
      <c r="SGH172" s="244"/>
      <c r="SGI172" s="244"/>
      <c r="SGJ172" s="244"/>
      <c r="SGK172" s="244"/>
      <c r="SGL172" s="244"/>
      <c r="SGM172" s="244"/>
      <c r="SGN172" s="244"/>
      <c r="SGO172" s="244"/>
      <c r="SGP172" s="244"/>
      <c r="SGQ172" s="244"/>
      <c r="SGR172" s="244"/>
      <c r="SGS172" s="244"/>
      <c r="SGT172" s="244"/>
      <c r="SGU172" s="244"/>
      <c r="SGV172" s="244"/>
      <c r="SGW172" s="244"/>
      <c r="SGX172" s="244"/>
      <c r="SGY172" s="244"/>
      <c r="SGZ172" s="244"/>
      <c r="SHA172" s="244"/>
      <c r="SHB172" s="244"/>
      <c r="SHC172" s="244"/>
      <c r="SHD172" s="244"/>
      <c r="SHE172" s="244"/>
      <c r="SHF172" s="244"/>
      <c r="SHG172" s="244"/>
      <c r="SHH172" s="244"/>
      <c r="SHI172" s="244"/>
      <c r="SHJ172" s="244"/>
      <c r="SHK172" s="244"/>
      <c r="SHL172" s="244"/>
      <c r="SHM172" s="244"/>
      <c r="SHN172" s="244"/>
      <c r="SHO172" s="244"/>
      <c r="SHP172" s="244"/>
      <c r="SHQ172" s="244"/>
      <c r="SHR172" s="244"/>
      <c r="SHS172" s="244"/>
      <c r="SHT172" s="244"/>
      <c r="SHU172" s="244"/>
      <c r="SHV172" s="244"/>
      <c r="SHW172" s="244"/>
      <c r="SHX172" s="244"/>
      <c r="SHY172" s="244"/>
      <c r="SHZ172" s="244"/>
      <c r="SIA172" s="244"/>
      <c r="SIB172" s="244"/>
      <c r="SIC172" s="244"/>
      <c r="SID172" s="244"/>
      <c r="SIE172" s="244"/>
      <c r="SIF172" s="244"/>
      <c r="SIG172" s="244"/>
      <c r="SIH172" s="244"/>
      <c r="SII172" s="244"/>
      <c r="SIJ172" s="244"/>
      <c r="SIK172" s="244"/>
      <c r="SIL172" s="244"/>
      <c r="SIM172" s="244"/>
      <c r="SIN172" s="244"/>
      <c r="SIO172" s="244"/>
      <c r="SIP172" s="244"/>
      <c r="SIQ172" s="244"/>
      <c r="SIR172" s="244"/>
      <c r="SIS172" s="244"/>
      <c r="SIT172" s="244"/>
      <c r="SIU172" s="244"/>
      <c r="SIV172" s="244"/>
      <c r="SIW172" s="244"/>
      <c r="SIX172" s="244"/>
      <c r="SIY172" s="244"/>
      <c r="SIZ172" s="244"/>
      <c r="SJA172" s="244"/>
      <c r="SJB172" s="244"/>
      <c r="SJC172" s="244"/>
      <c r="SJD172" s="244"/>
      <c r="SJE172" s="244"/>
      <c r="SJF172" s="244"/>
      <c r="SJG172" s="244"/>
      <c r="SJH172" s="244"/>
      <c r="SJI172" s="244"/>
      <c r="SJJ172" s="244"/>
      <c r="SJK172" s="244"/>
      <c r="SJL172" s="244"/>
      <c r="SJM172" s="244"/>
      <c r="SJN172" s="244"/>
      <c r="SJO172" s="244"/>
      <c r="SJP172" s="244"/>
      <c r="SJQ172" s="244"/>
      <c r="SJR172" s="244"/>
      <c r="SJS172" s="244"/>
      <c r="SJT172" s="244"/>
      <c r="SJU172" s="244"/>
      <c r="SJV172" s="244"/>
      <c r="SJW172" s="244"/>
      <c r="SJX172" s="244"/>
      <c r="SJY172" s="244"/>
      <c r="SJZ172" s="244"/>
      <c r="SKA172" s="244"/>
      <c r="SKB172" s="244"/>
      <c r="SKC172" s="244"/>
      <c r="SKD172" s="244"/>
      <c r="SKE172" s="244"/>
      <c r="SKF172" s="244"/>
      <c r="SKG172" s="244"/>
      <c r="SKH172" s="244"/>
      <c r="SKI172" s="244"/>
      <c r="SKJ172" s="244"/>
      <c r="SKK172" s="244"/>
      <c r="SKL172" s="244"/>
      <c r="SKM172" s="244"/>
      <c r="SKN172" s="244"/>
      <c r="SKO172" s="244"/>
      <c r="SKP172" s="244"/>
      <c r="SKQ172" s="244"/>
      <c r="SKR172" s="244"/>
      <c r="SKS172" s="244"/>
      <c r="SKT172" s="244"/>
      <c r="SKU172" s="244"/>
      <c r="SKV172" s="244"/>
      <c r="SKW172" s="244"/>
      <c r="SKX172" s="244"/>
      <c r="SKY172" s="244"/>
      <c r="SKZ172" s="244"/>
      <c r="SLA172" s="244"/>
      <c r="SLB172" s="244"/>
      <c r="SLC172" s="244"/>
      <c r="SLD172" s="244"/>
      <c r="SLE172" s="244"/>
      <c r="SLF172" s="244"/>
      <c r="SLG172" s="244"/>
      <c r="SLH172" s="244"/>
      <c r="SLI172" s="244"/>
      <c r="SLJ172" s="244"/>
      <c r="SLK172" s="244"/>
      <c r="SLL172" s="244"/>
      <c r="SLM172" s="244"/>
      <c r="SLN172" s="244"/>
      <c r="SLO172" s="244"/>
      <c r="SLP172" s="244"/>
      <c r="SLQ172" s="244"/>
      <c r="SLR172" s="244"/>
      <c r="SLS172" s="244"/>
      <c r="SLT172" s="244"/>
      <c r="SLU172" s="244"/>
      <c r="SLV172" s="244"/>
      <c r="SLW172" s="244"/>
      <c r="SLX172" s="244"/>
      <c r="SLY172" s="244"/>
      <c r="SLZ172" s="244"/>
      <c r="SMA172" s="244"/>
      <c r="SMB172" s="244"/>
      <c r="SMC172" s="244"/>
      <c r="SMD172" s="244"/>
      <c r="SME172" s="244"/>
      <c r="SMF172" s="244"/>
      <c r="SMG172" s="244"/>
      <c r="SMH172" s="244"/>
      <c r="SMI172" s="244"/>
      <c r="SMJ172" s="244"/>
      <c r="SMK172" s="244"/>
      <c r="SML172" s="244"/>
      <c r="SMM172" s="244"/>
      <c r="SMN172" s="244"/>
      <c r="SMO172" s="244"/>
      <c r="SMP172" s="244"/>
      <c r="SMQ172" s="244"/>
      <c r="SMR172" s="244"/>
      <c r="SMS172" s="244"/>
      <c r="SMT172" s="244"/>
      <c r="SMU172" s="244"/>
      <c r="SMV172" s="244"/>
      <c r="SMW172" s="244"/>
      <c r="SMX172" s="244"/>
      <c r="SMY172" s="244"/>
      <c r="SMZ172" s="244"/>
      <c r="SNA172" s="244"/>
      <c r="SNB172" s="244"/>
      <c r="SNC172" s="244"/>
      <c r="SND172" s="244"/>
      <c r="SNE172" s="244"/>
      <c r="SNF172" s="244"/>
      <c r="SNG172" s="244"/>
      <c r="SNH172" s="244"/>
      <c r="SNI172" s="244"/>
      <c r="SNJ172" s="244"/>
      <c r="SNK172" s="244"/>
      <c r="SNL172" s="244"/>
      <c r="SNM172" s="244"/>
      <c r="SNN172" s="244"/>
      <c r="SNO172" s="244"/>
      <c r="SNP172" s="244"/>
      <c r="SNQ172" s="244"/>
      <c r="SNR172" s="244"/>
      <c r="SNS172" s="244"/>
      <c r="SNT172" s="244"/>
      <c r="SNU172" s="244"/>
      <c r="SNV172" s="244"/>
      <c r="SNW172" s="244"/>
      <c r="SNX172" s="244"/>
      <c r="SNY172" s="244"/>
      <c r="SNZ172" s="244"/>
      <c r="SOA172" s="244"/>
      <c r="SOB172" s="244"/>
      <c r="SOC172" s="244"/>
      <c r="SOD172" s="244"/>
      <c r="SOE172" s="244"/>
      <c r="SOF172" s="244"/>
      <c r="SOG172" s="244"/>
      <c r="SOH172" s="244"/>
      <c r="SOI172" s="244"/>
      <c r="SOJ172" s="244"/>
      <c r="SOK172" s="244"/>
      <c r="SOL172" s="244"/>
      <c r="SOM172" s="244"/>
      <c r="SON172" s="244"/>
      <c r="SOO172" s="244"/>
      <c r="SOP172" s="244"/>
      <c r="SOQ172" s="244"/>
      <c r="SOR172" s="244"/>
      <c r="SOS172" s="244"/>
      <c r="SOT172" s="244"/>
      <c r="SOU172" s="244"/>
      <c r="SOV172" s="244"/>
      <c r="SOW172" s="244"/>
      <c r="SOX172" s="244"/>
      <c r="SOY172" s="244"/>
      <c r="SOZ172" s="244"/>
      <c r="SPA172" s="244"/>
      <c r="SPB172" s="244"/>
      <c r="SPC172" s="244"/>
      <c r="SPD172" s="244"/>
      <c r="SPE172" s="244"/>
      <c r="SPF172" s="244"/>
      <c r="SPG172" s="244"/>
      <c r="SPH172" s="244"/>
      <c r="SPI172" s="244"/>
      <c r="SPJ172" s="244"/>
      <c r="SPK172" s="244"/>
      <c r="SPL172" s="244"/>
      <c r="SPM172" s="244"/>
      <c r="SPN172" s="244"/>
      <c r="SPO172" s="244"/>
      <c r="SPP172" s="244"/>
      <c r="SPQ172" s="244"/>
      <c r="SPR172" s="244"/>
      <c r="SPS172" s="244"/>
      <c r="SPT172" s="244"/>
      <c r="SPU172" s="244"/>
      <c r="SPV172" s="244"/>
      <c r="SPW172" s="244"/>
      <c r="SPX172" s="244"/>
      <c r="SPY172" s="244"/>
      <c r="SPZ172" s="244"/>
      <c r="SQA172" s="244"/>
      <c r="SQB172" s="244"/>
      <c r="SQC172" s="244"/>
      <c r="SQD172" s="244"/>
      <c r="SQE172" s="244"/>
      <c r="SQF172" s="244"/>
      <c r="SQG172" s="244"/>
      <c r="SQH172" s="244"/>
      <c r="SQI172" s="244"/>
      <c r="SQJ172" s="244"/>
      <c r="SQK172" s="244"/>
      <c r="SQL172" s="244"/>
      <c r="SQM172" s="244"/>
      <c r="SQN172" s="244"/>
      <c r="SQO172" s="244"/>
      <c r="SQP172" s="244"/>
      <c r="SQQ172" s="244"/>
      <c r="SQR172" s="244"/>
      <c r="SQS172" s="244"/>
      <c r="SQT172" s="244"/>
      <c r="SQU172" s="244"/>
      <c r="SQV172" s="244"/>
      <c r="SQW172" s="244"/>
      <c r="SQX172" s="244"/>
      <c r="SQY172" s="244"/>
      <c r="SQZ172" s="244"/>
      <c r="SRA172" s="244"/>
      <c r="SRB172" s="244"/>
      <c r="SRC172" s="244"/>
      <c r="SRD172" s="244"/>
      <c r="SRE172" s="244"/>
      <c r="SRF172" s="244"/>
      <c r="SRG172" s="244"/>
      <c r="SRH172" s="244"/>
      <c r="SRI172" s="244"/>
      <c r="SRJ172" s="244"/>
      <c r="SRK172" s="244"/>
      <c r="SRL172" s="244"/>
      <c r="SRM172" s="244"/>
      <c r="SRN172" s="244"/>
      <c r="SRO172" s="244"/>
      <c r="SRP172" s="244"/>
      <c r="SRQ172" s="244"/>
      <c r="SRR172" s="244"/>
      <c r="SRS172" s="244"/>
      <c r="SRT172" s="244"/>
      <c r="SRU172" s="244"/>
      <c r="SRV172" s="244"/>
      <c r="SRW172" s="244"/>
      <c r="SRX172" s="244"/>
      <c r="SRY172" s="244"/>
      <c r="SRZ172" s="244"/>
      <c r="SSA172" s="244"/>
      <c r="SSB172" s="244"/>
      <c r="SSC172" s="244"/>
      <c r="SSD172" s="244"/>
      <c r="SSE172" s="244"/>
      <c r="SSF172" s="244"/>
      <c r="SSG172" s="244"/>
      <c r="SSH172" s="244"/>
      <c r="SSI172" s="244"/>
      <c r="SSJ172" s="244"/>
      <c r="SSK172" s="244"/>
      <c r="SSL172" s="244"/>
      <c r="SSM172" s="244"/>
      <c r="SSN172" s="244"/>
      <c r="SSO172" s="244"/>
      <c r="SSP172" s="244"/>
      <c r="SSQ172" s="244"/>
      <c r="SSR172" s="244"/>
      <c r="SSS172" s="244"/>
      <c r="SST172" s="244"/>
      <c r="SSU172" s="244"/>
      <c r="SSV172" s="244"/>
      <c r="SSW172" s="244"/>
      <c r="SSX172" s="244"/>
      <c r="SSY172" s="244"/>
      <c r="SSZ172" s="244"/>
      <c r="STA172" s="244"/>
      <c r="STB172" s="244"/>
      <c r="STC172" s="244"/>
      <c r="STD172" s="244"/>
      <c r="STE172" s="244"/>
      <c r="STF172" s="244"/>
      <c r="STG172" s="244"/>
      <c r="STH172" s="244"/>
      <c r="STI172" s="244"/>
      <c r="STJ172" s="244"/>
      <c r="STK172" s="244"/>
      <c r="STL172" s="244"/>
      <c r="STM172" s="244"/>
      <c r="STN172" s="244"/>
      <c r="STO172" s="244"/>
      <c r="STP172" s="244"/>
      <c r="STQ172" s="244"/>
      <c r="STR172" s="244"/>
      <c r="STS172" s="244"/>
      <c r="STT172" s="244"/>
      <c r="STU172" s="244"/>
      <c r="STV172" s="244"/>
      <c r="STW172" s="244"/>
      <c r="STX172" s="244"/>
      <c r="STY172" s="244"/>
      <c r="STZ172" s="244"/>
      <c r="SUA172" s="244"/>
      <c r="SUB172" s="244"/>
      <c r="SUC172" s="244"/>
      <c r="SUD172" s="244"/>
      <c r="SUE172" s="244"/>
      <c r="SUF172" s="244"/>
      <c r="SUG172" s="244"/>
      <c r="SUH172" s="244"/>
      <c r="SUI172" s="244"/>
      <c r="SUJ172" s="244"/>
      <c r="SUK172" s="244"/>
      <c r="SUL172" s="244"/>
      <c r="SUM172" s="244"/>
      <c r="SUN172" s="244"/>
      <c r="SUO172" s="244"/>
      <c r="SUP172" s="244"/>
      <c r="SUQ172" s="244"/>
      <c r="SUR172" s="244"/>
      <c r="SUS172" s="244"/>
      <c r="SUT172" s="244"/>
      <c r="SUU172" s="244"/>
      <c r="SUV172" s="244"/>
      <c r="SUW172" s="244"/>
      <c r="SUX172" s="244"/>
      <c r="SUY172" s="244"/>
      <c r="SUZ172" s="244"/>
      <c r="SVA172" s="244"/>
      <c r="SVB172" s="244"/>
      <c r="SVC172" s="244"/>
      <c r="SVD172" s="244"/>
      <c r="SVE172" s="244"/>
      <c r="SVF172" s="244"/>
      <c r="SVG172" s="244"/>
      <c r="SVH172" s="244"/>
      <c r="SVI172" s="244"/>
      <c r="SVJ172" s="244"/>
      <c r="SVK172" s="244"/>
      <c r="SVL172" s="244"/>
      <c r="SVM172" s="244"/>
      <c r="SVN172" s="244"/>
      <c r="SVO172" s="244"/>
      <c r="SVP172" s="244"/>
      <c r="SVQ172" s="244"/>
      <c r="SVR172" s="244"/>
      <c r="SVS172" s="244"/>
      <c r="SVT172" s="244"/>
      <c r="SVU172" s="244"/>
      <c r="SVV172" s="244"/>
      <c r="SVW172" s="244"/>
      <c r="SVX172" s="244"/>
      <c r="SVY172" s="244"/>
      <c r="SVZ172" s="244"/>
      <c r="SWA172" s="244"/>
      <c r="SWB172" s="244"/>
      <c r="SWC172" s="244"/>
      <c r="SWD172" s="244"/>
      <c r="SWE172" s="244"/>
      <c r="SWF172" s="244"/>
      <c r="SWG172" s="244"/>
      <c r="SWH172" s="244"/>
      <c r="SWI172" s="244"/>
      <c r="SWJ172" s="244"/>
      <c r="SWK172" s="244"/>
      <c r="SWL172" s="244"/>
      <c r="SWM172" s="244"/>
      <c r="SWN172" s="244"/>
      <c r="SWO172" s="244"/>
      <c r="SWP172" s="244"/>
      <c r="SWQ172" s="244"/>
      <c r="SWR172" s="244"/>
      <c r="SWS172" s="244"/>
      <c r="SWT172" s="244"/>
      <c r="SWU172" s="244"/>
      <c r="SWV172" s="244"/>
      <c r="SWW172" s="244"/>
      <c r="SWX172" s="244"/>
      <c r="SWY172" s="244"/>
      <c r="SWZ172" s="244"/>
      <c r="SXA172" s="244"/>
      <c r="SXB172" s="244"/>
      <c r="SXC172" s="244"/>
      <c r="SXD172" s="244"/>
      <c r="SXE172" s="244"/>
      <c r="SXF172" s="244"/>
      <c r="SXG172" s="244"/>
      <c r="SXH172" s="244"/>
      <c r="SXI172" s="244"/>
      <c r="SXJ172" s="244"/>
      <c r="SXK172" s="244"/>
      <c r="SXL172" s="244"/>
      <c r="SXM172" s="244"/>
      <c r="SXN172" s="244"/>
      <c r="SXO172" s="244"/>
      <c r="SXP172" s="244"/>
      <c r="SXQ172" s="244"/>
      <c r="SXR172" s="244"/>
      <c r="SXS172" s="244"/>
      <c r="SXT172" s="244"/>
      <c r="SXU172" s="244"/>
      <c r="SXV172" s="244"/>
      <c r="SXW172" s="244"/>
      <c r="SXX172" s="244"/>
      <c r="SXY172" s="244"/>
      <c r="SXZ172" s="244"/>
      <c r="SYA172" s="244"/>
      <c r="SYB172" s="244"/>
      <c r="SYC172" s="244"/>
      <c r="SYD172" s="244"/>
      <c r="SYE172" s="244"/>
      <c r="SYF172" s="244"/>
      <c r="SYG172" s="244"/>
      <c r="SYH172" s="244"/>
      <c r="SYI172" s="244"/>
      <c r="SYJ172" s="244"/>
      <c r="SYK172" s="244"/>
      <c r="SYL172" s="244"/>
      <c r="SYM172" s="244"/>
      <c r="SYN172" s="244"/>
      <c r="SYO172" s="244"/>
      <c r="SYP172" s="244"/>
      <c r="SYQ172" s="244"/>
      <c r="SYR172" s="244"/>
      <c r="SYS172" s="244"/>
      <c r="SYT172" s="244"/>
      <c r="SYU172" s="244"/>
      <c r="SYV172" s="244"/>
      <c r="SYW172" s="244"/>
      <c r="SYX172" s="244"/>
      <c r="SYY172" s="244"/>
      <c r="SYZ172" s="244"/>
      <c r="SZA172" s="244"/>
      <c r="SZB172" s="244"/>
      <c r="SZC172" s="244"/>
      <c r="SZD172" s="244"/>
      <c r="SZE172" s="244"/>
      <c r="SZF172" s="244"/>
      <c r="SZG172" s="244"/>
      <c r="SZH172" s="244"/>
      <c r="SZI172" s="244"/>
      <c r="SZJ172" s="244"/>
      <c r="SZK172" s="244"/>
      <c r="SZL172" s="244"/>
      <c r="SZM172" s="244"/>
      <c r="SZN172" s="244"/>
      <c r="SZO172" s="244"/>
      <c r="SZP172" s="244"/>
      <c r="SZQ172" s="244"/>
      <c r="SZR172" s="244"/>
      <c r="SZS172" s="244"/>
      <c r="SZT172" s="244"/>
      <c r="SZU172" s="244"/>
      <c r="SZV172" s="244"/>
      <c r="SZW172" s="244"/>
      <c r="SZX172" s="244"/>
      <c r="SZY172" s="244"/>
      <c r="SZZ172" s="244"/>
      <c r="TAA172" s="244"/>
      <c r="TAB172" s="244"/>
      <c r="TAC172" s="244"/>
      <c r="TAD172" s="244"/>
      <c r="TAE172" s="244"/>
      <c r="TAF172" s="244"/>
      <c r="TAG172" s="244"/>
      <c r="TAH172" s="244"/>
      <c r="TAI172" s="244"/>
      <c r="TAJ172" s="244"/>
      <c r="TAK172" s="244"/>
      <c r="TAL172" s="244"/>
      <c r="TAM172" s="244"/>
      <c r="TAN172" s="244"/>
      <c r="TAO172" s="244"/>
      <c r="TAP172" s="244"/>
      <c r="TAQ172" s="244"/>
      <c r="TAR172" s="244"/>
      <c r="TAS172" s="244"/>
      <c r="TAT172" s="244"/>
      <c r="TAU172" s="244"/>
      <c r="TAV172" s="244"/>
      <c r="TAW172" s="244"/>
      <c r="TAX172" s="244"/>
      <c r="TAY172" s="244"/>
      <c r="TAZ172" s="244"/>
      <c r="TBA172" s="244"/>
      <c r="TBB172" s="244"/>
      <c r="TBC172" s="244"/>
      <c r="TBD172" s="244"/>
      <c r="TBE172" s="244"/>
      <c r="TBF172" s="244"/>
      <c r="TBG172" s="244"/>
      <c r="TBH172" s="244"/>
      <c r="TBI172" s="244"/>
      <c r="TBJ172" s="244"/>
      <c r="TBK172" s="244"/>
      <c r="TBL172" s="244"/>
      <c r="TBM172" s="244"/>
      <c r="TBN172" s="244"/>
      <c r="TBO172" s="244"/>
      <c r="TBP172" s="244"/>
      <c r="TBQ172" s="244"/>
      <c r="TBR172" s="244"/>
      <c r="TBS172" s="244"/>
      <c r="TBT172" s="244"/>
      <c r="TBU172" s="244"/>
      <c r="TBV172" s="244"/>
      <c r="TBW172" s="244"/>
      <c r="TBX172" s="244"/>
      <c r="TBY172" s="244"/>
      <c r="TBZ172" s="244"/>
      <c r="TCA172" s="244"/>
      <c r="TCB172" s="244"/>
      <c r="TCC172" s="244"/>
      <c r="TCD172" s="244"/>
      <c r="TCE172" s="244"/>
      <c r="TCF172" s="244"/>
      <c r="TCG172" s="244"/>
      <c r="TCH172" s="244"/>
      <c r="TCI172" s="244"/>
      <c r="TCJ172" s="244"/>
      <c r="TCK172" s="244"/>
      <c r="TCL172" s="244"/>
      <c r="TCM172" s="244"/>
      <c r="TCN172" s="244"/>
      <c r="TCO172" s="244"/>
      <c r="TCP172" s="244"/>
      <c r="TCQ172" s="244"/>
      <c r="TCR172" s="244"/>
      <c r="TCS172" s="244"/>
      <c r="TCT172" s="244"/>
      <c r="TCU172" s="244"/>
      <c r="TCV172" s="244"/>
      <c r="TCW172" s="244"/>
      <c r="TCX172" s="244"/>
      <c r="TCY172" s="244"/>
      <c r="TCZ172" s="244"/>
      <c r="TDA172" s="244"/>
      <c r="TDB172" s="244"/>
      <c r="TDC172" s="244"/>
      <c r="TDD172" s="244"/>
      <c r="TDE172" s="244"/>
      <c r="TDF172" s="244"/>
      <c r="TDG172" s="244"/>
      <c r="TDH172" s="244"/>
      <c r="TDI172" s="244"/>
      <c r="TDJ172" s="244"/>
      <c r="TDK172" s="244"/>
      <c r="TDL172" s="244"/>
      <c r="TDM172" s="244"/>
      <c r="TDN172" s="244"/>
      <c r="TDO172" s="244"/>
      <c r="TDP172" s="244"/>
      <c r="TDQ172" s="244"/>
      <c r="TDR172" s="244"/>
      <c r="TDS172" s="244"/>
      <c r="TDT172" s="244"/>
      <c r="TDU172" s="244"/>
      <c r="TDV172" s="244"/>
      <c r="TDW172" s="244"/>
      <c r="TDX172" s="244"/>
      <c r="TDY172" s="244"/>
      <c r="TDZ172" s="244"/>
      <c r="TEA172" s="244"/>
      <c r="TEB172" s="244"/>
      <c r="TEC172" s="244"/>
      <c r="TED172" s="244"/>
      <c r="TEE172" s="244"/>
      <c r="TEF172" s="244"/>
      <c r="TEG172" s="244"/>
      <c r="TEH172" s="244"/>
      <c r="TEI172" s="244"/>
      <c r="TEJ172" s="244"/>
      <c r="TEK172" s="244"/>
      <c r="TEL172" s="244"/>
      <c r="TEM172" s="244"/>
      <c r="TEN172" s="244"/>
      <c r="TEO172" s="244"/>
      <c r="TEP172" s="244"/>
      <c r="TEQ172" s="244"/>
      <c r="TER172" s="244"/>
      <c r="TES172" s="244"/>
      <c r="TET172" s="244"/>
      <c r="TEU172" s="244"/>
      <c r="TEV172" s="244"/>
      <c r="TEW172" s="244"/>
      <c r="TEX172" s="244"/>
      <c r="TEY172" s="244"/>
      <c r="TEZ172" s="244"/>
      <c r="TFA172" s="244"/>
      <c r="TFB172" s="244"/>
      <c r="TFC172" s="244"/>
      <c r="TFD172" s="244"/>
      <c r="TFE172" s="244"/>
      <c r="TFF172" s="244"/>
      <c r="TFG172" s="244"/>
      <c r="TFH172" s="244"/>
      <c r="TFI172" s="244"/>
      <c r="TFJ172" s="244"/>
      <c r="TFK172" s="244"/>
      <c r="TFL172" s="244"/>
      <c r="TFM172" s="244"/>
      <c r="TFN172" s="244"/>
      <c r="TFO172" s="244"/>
      <c r="TFP172" s="244"/>
      <c r="TFQ172" s="244"/>
      <c r="TFR172" s="244"/>
      <c r="TFS172" s="244"/>
      <c r="TFT172" s="244"/>
      <c r="TFU172" s="244"/>
      <c r="TFV172" s="244"/>
      <c r="TFW172" s="244"/>
      <c r="TFX172" s="244"/>
      <c r="TFY172" s="244"/>
      <c r="TFZ172" s="244"/>
      <c r="TGA172" s="244"/>
      <c r="TGB172" s="244"/>
      <c r="TGC172" s="244"/>
      <c r="TGD172" s="244"/>
      <c r="TGE172" s="244"/>
      <c r="TGF172" s="244"/>
      <c r="TGG172" s="244"/>
      <c r="TGH172" s="244"/>
      <c r="TGI172" s="244"/>
      <c r="TGJ172" s="244"/>
      <c r="TGK172" s="244"/>
      <c r="TGL172" s="244"/>
      <c r="TGM172" s="244"/>
      <c r="TGN172" s="244"/>
      <c r="TGO172" s="244"/>
      <c r="TGP172" s="244"/>
      <c r="TGQ172" s="244"/>
      <c r="TGR172" s="244"/>
      <c r="TGS172" s="244"/>
      <c r="TGT172" s="244"/>
      <c r="TGU172" s="244"/>
      <c r="TGV172" s="244"/>
      <c r="TGW172" s="244"/>
      <c r="TGX172" s="244"/>
      <c r="TGY172" s="244"/>
      <c r="TGZ172" s="244"/>
      <c r="THA172" s="244"/>
      <c r="THB172" s="244"/>
      <c r="THC172" s="244"/>
      <c r="THD172" s="244"/>
      <c r="THE172" s="244"/>
      <c r="THF172" s="244"/>
      <c r="THG172" s="244"/>
      <c r="THH172" s="244"/>
      <c r="THI172" s="244"/>
      <c r="THJ172" s="244"/>
      <c r="THK172" s="244"/>
      <c r="THL172" s="244"/>
      <c r="THM172" s="244"/>
      <c r="THN172" s="244"/>
      <c r="THO172" s="244"/>
      <c r="THP172" s="244"/>
      <c r="THQ172" s="244"/>
      <c r="THR172" s="244"/>
      <c r="THS172" s="244"/>
      <c r="THT172" s="244"/>
      <c r="THU172" s="244"/>
      <c r="THV172" s="244"/>
      <c r="THW172" s="244"/>
      <c r="THX172" s="244"/>
      <c r="THY172" s="244"/>
      <c r="THZ172" s="244"/>
      <c r="TIA172" s="244"/>
      <c r="TIB172" s="244"/>
      <c r="TIC172" s="244"/>
      <c r="TID172" s="244"/>
      <c r="TIE172" s="244"/>
      <c r="TIF172" s="244"/>
      <c r="TIG172" s="244"/>
      <c r="TIH172" s="244"/>
      <c r="TII172" s="244"/>
      <c r="TIJ172" s="244"/>
      <c r="TIK172" s="244"/>
      <c r="TIL172" s="244"/>
      <c r="TIM172" s="244"/>
      <c r="TIN172" s="244"/>
      <c r="TIO172" s="244"/>
      <c r="TIP172" s="244"/>
      <c r="TIQ172" s="244"/>
      <c r="TIR172" s="244"/>
      <c r="TIS172" s="244"/>
      <c r="TIT172" s="244"/>
      <c r="TIU172" s="244"/>
      <c r="TIV172" s="244"/>
      <c r="TIW172" s="244"/>
      <c r="TIX172" s="244"/>
      <c r="TIY172" s="244"/>
      <c r="TIZ172" s="244"/>
      <c r="TJA172" s="244"/>
      <c r="TJB172" s="244"/>
      <c r="TJC172" s="244"/>
      <c r="TJD172" s="244"/>
      <c r="TJE172" s="244"/>
      <c r="TJF172" s="244"/>
      <c r="TJG172" s="244"/>
      <c r="TJH172" s="244"/>
      <c r="TJI172" s="244"/>
      <c r="TJJ172" s="244"/>
      <c r="TJK172" s="244"/>
      <c r="TJL172" s="244"/>
      <c r="TJM172" s="244"/>
      <c r="TJN172" s="244"/>
      <c r="TJO172" s="244"/>
      <c r="TJP172" s="244"/>
      <c r="TJQ172" s="244"/>
      <c r="TJR172" s="244"/>
      <c r="TJS172" s="244"/>
      <c r="TJT172" s="244"/>
      <c r="TJU172" s="244"/>
      <c r="TJV172" s="244"/>
      <c r="TJW172" s="244"/>
      <c r="TJX172" s="244"/>
      <c r="TJY172" s="244"/>
      <c r="TJZ172" s="244"/>
      <c r="TKA172" s="244"/>
      <c r="TKB172" s="244"/>
      <c r="TKC172" s="244"/>
      <c r="TKD172" s="244"/>
      <c r="TKE172" s="244"/>
      <c r="TKF172" s="244"/>
      <c r="TKG172" s="244"/>
      <c r="TKH172" s="244"/>
      <c r="TKI172" s="244"/>
      <c r="TKJ172" s="244"/>
      <c r="TKK172" s="244"/>
      <c r="TKL172" s="244"/>
      <c r="TKM172" s="244"/>
      <c r="TKN172" s="244"/>
      <c r="TKO172" s="244"/>
      <c r="TKP172" s="244"/>
      <c r="TKQ172" s="244"/>
      <c r="TKR172" s="244"/>
      <c r="TKS172" s="244"/>
      <c r="TKT172" s="244"/>
      <c r="TKU172" s="244"/>
      <c r="TKV172" s="244"/>
      <c r="TKW172" s="244"/>
      <c r="TKX172" s="244"/>
      <c r="TKY172" s="244"/>
      <c r="TKZ172" s="244"/>
      <c r="TLA172" s="244"/>
      <c r="TLB172" s="244"/>
      <c r="TLC172" s="244"/>
      <c r="TLD172" s="244"/>
      <c r="TLE172" s="244"/>
      <c r="TLF172" s="244"/>
      <c r="TLG172" s="244"/>
      <c r="TLH172" s="244"/>
      <c r="TLI172" s="244"/>
      <c r="TLJ172" s="244"/>
      <c r="TLK172" s="244"/>
      <c r="TLL172" s="244"/>
      <c r="TLM172" s="244"/>
      <c r="TLN172" s="244"/>
      <c r="TLO172" s="244"/>
      <c r="TLP172" s="244"/>
      <c r="TLQ172" s="244"/>
      <c r="TLR172" s="244"/>
      <c r="TLS172" s="244"/>
      <c r="TLT172" s="244"/>
      <c r="TLU172" s="244"/>
      <c r="TLV172" s="244"/>
      <c r="TLW172" s="244"/>
      <c r="TLX172" s="244"/>
      <c r="TLY172" s="244"/>
      <c r="TLZ172" s="244"/>
      <c r="TMA172" s="244"/>
      <c r="TMB172" s="244"/>
      <c r="TMC172" s="244"/>
      <c r="TMD172" s="244"/>
      <c r="TME172" s="244"/>
      <c r="TMF172" s="244"/>
      <c r="TMG172" s="244"/>
      <c r="TMH172" s="244"/>
      <c r="TMI172" s="244"/>
      <c r="TMJ172" s="244"/>
      <c r="TMK172" s="244"/>
      <c r="TML172" s="244"/>
      <c r="TMM172" s="244"/>
      <c r="TMN172" s="244"/>
      <c r="TMO172" s="244"/>
      <c r="TMP172" s="244"/>
      <c r="TMQ172" s="244"/>
      <c r="TMR172" s="244"/>
      <c r="TMS172" s="244"/>
      <c r="TMT172" s="244"/>
      <c r="TMU172" s="244"/>
      <c r="TMV172" s="244"/>
      <c r="TMW172" s="244"/>
      <c r="TMX172" s="244"/>
      <c r="TMY172" s="244"/>
      <c r="TMZ172" s="244"/>
      <c r="TNA172" s="244"/>
      <c r="TNB172" s="244"/>
      <c r="TNC172" s="244"/>
      <c r="TND172" s="244"/>
      <c r="TNE172" s="244"/>
      <c r="TNF172" s="244"/>
      <c r="TNG172" s="244"/>
      <c r="TNH172" s="244"/>
      <c r="TNI172" s="244"/>
      <c r="TNJ172" s="244"/>
      <c r="TNK172" s="244"/>
      <c r="TNL172" s="244"/>
      <c r="TNM172" s="244"/>
      <c r="TNN172" s="244"/>
      <c r="TNO172" s="244"/>
      <c r="TNP172" s="244"/>
      <c r="TNQ172" s="244"/>
      <c r="TNR172" s="244"/>
      <c r="TNS172" s="244"/>
      <c r="TNT172" s="244"/>
      <c r="TNU172" s="244"/>
      <c r="TNV172" s="244"/>
      <c r="TNW172" s="244"/>
      <c r="TNX172" s="244"/>
      <c r="TNY172" s="244"/>
      <c r="TNZ172" s="244"/>
      <c r="TOA172" s="244"/>
      <c r="TOB172" s="244"/>
      <c r="TOC172" s="244"/>
      <c r="TOD172" s="244"/>
      <c r="TOE172" s="244"/>
      <c r="TOF172" s="244"/>
      <c r="TOG172" s="244"/>
      <c r="TOH172" s="244"/>
      <c r="TOI172" s="244"/>
      <c r="TOJ172" s="244"/>
      <c r="TOK172" s="244"/>
      <c r="TOL172" s="244"/>
      <c r="TOM172" s="244"/>
      <c r="TON172" s="244"/>
      <c r="TOO172" s="244"/>
      <c r="TOP172" s="244"/>
      <c r="TOQ172" s="244"/>
      <c r="TOR172" s="244"/>
      <c r="TOS172" s="244"/>
      <c r="TOT172" s="244"/>
      <c r="TOU172" s="244"/>
      <c r="TOV172" s="244"/>
      <c r="TOW172" s="244"/>
      <c r="TOX172" s="244"/>
      <c r="TOY172" s="244"/>
      <c r="TOZ172" s="244"/>
      <c r="TPA172" s="244"/>
      <c r="TPB172" s="244"/>
      <c r="TPC172" s="244"/>
      <c r="TPD172" s="244"/>
      <c r="TPE172" s="244"/>
      <c r="TPF172" s="244"/>
      <c r="TPG172" s="244"/>
      <c r="TPH172" s="244"/>
      <c r="TPI172" s="244"/>
      <c r="TPJ172" s="244"/>
      <c r="TPK172" s="244"/>
      <c r="TPL172" s="244"/>
      <c r="TPM172" s="244"/>
      <c r="TPN172" s="244"/>
      <c r="TPO172" s="244"/>
      <c r="TPP172" s="244"/>
      <c r="TPQ172" s="244"/>
      <c r="TPR172" s="244"/>
      <c r="TPS172" s="244"/>
      <c r="TPT172" s="244"/>
      <c r="TPU172" s="244"/>
      <c r="TPV172" s="244"/>
      <c r="TPW172" s="244"/>
      <c r="TPX172" s="244"/>
      <c r="TPY172" s="244"/>
      <c r="TPZ172" s="244"/>
      <c r="TQA172" s="244"/>
      <c r="TQB172" s="244"/>
      <c r="TQC172" s="244"/>
      <c r="TQD172" s="244"/>
      <c r="TQE172" s="244"/>
      <c r="TQF172" s="244"/>
      <c r="TQG172" s="244"/>
      <c r="TQH172" s="244"/>
      <c r="TQI172" s="244"/>
      <c r="TQJ172" s="244"/>
      <c r="TQK172" s="244"/>
      <c r="TQL172" s="244"/>
      <c r="TQM172" s="244"/>
      <c r="TQN172" s="244"/>
      <c r="TQO172" s="244"/>
      <c r="TQP172" s="244"/>
      <c r="TQQ172" s="244"/>
      <c r="TQR172" s="244"/>
      <c r="TQS172" s="244"/>
      <c r="TQT172" s="244"/>
      <c r="TQU172" s="244"/>
      <c r="TQV172" s="244"/>
      <c r="TQW172" s="244"/>
      <c r="TQX172" s="244"/>
      <c r="TQY172" s="244"/>
      <c r="TQZ172" s="244"/>
      <c r="TRA172" s="244"/>
      <c r="TRB172" s="244"/>
      <c r="TRC172" s="244"/>
      <c r="TRD172" s="244"/>
      <c r="TRE172" s="244"/>
      <c r="TRF172" s="244"/>
      <c r="TRG172" s="244"/>
      <c r="TRH172" s="244"/>
      <c r="TRI172" s="244"/>
      <c r="TRJ172" s="244"/>
      <c r="TRK172" s="244"/>
      <c r="TRL172" s="244"/>
      <c r="TRM172" s="244"/>
      <c r="TRN172" s="244"/>
      <c r="TRO172" s="244"/>
      <c r="TRP172" s="244"/>
      <c r="TRQ172" s="244"/>
      <c r="TRR172" s="244"/>
      <c r="TRS172" s="244"/>
      <c r="TRT172" s="244"/>
      <c r="TRU172" s="244"/>
      <c r="TRV172" s="244"/>
      <c r="TRW172" s="244"/>
      <c r="TRX172" s="244"/>
      <c r="TRY172" s="244"/>
      <c r="TRZ172" s="244"/>
      <c r="TSA172" s="244"/>
      <c r="TSB172" s="244"/>
      <c r="TSC172" s="244"/>
      <c r="TSD172" s="244"/>
      <c r="TSE172" s="244"/>
      <c r="TSF172" s="244"/>
      <c r="TSG172" s="244"/>
      <c r="TSH172" s="244"/>
      <c r="TSI172" s="244"/>
      <c r="TSJ172" s="244"/>
      <c r="TSK172" s="244"/>
      <c r="TSL172" s="244"/>
      <c r="TSM172" s="244"/>
      <c r="TSN172" s="244"/>
      <c r="TSO172" s="244"/>
      <c r="TSP172" s="244"/>
      <c r="TSQ172" s="244"/>
      <c r="TSR172" s="244"/>
      <c r="TSS172" s="244"/>
      <c r="TST172" s="244"/>
      <c r="TSU172" s="244"/>
      <c r="TSV172" s="244"/>
      <c r="TSW172" s="244"/>
      <c r="TSX172" s="244"/>
      <c r="TSY172" s="244"/>
      <c r="TSZ172" s="244"/>
      <c r="TTA172" s="244"/>
      <c r="TTB172" s="244"/>
      <c r="TTC172" s="244"/>
      <c r="TTD172" s="244"/>
      <c r="TTE172" s="244"/>
      <c r="TTF172" s="244"/>
      <c r="TTG172" s="244"/>
      <c r="TTH172" s="244"/>
      <c r="TTI172" s="244"/>
      <c r="TTJ172" s="244"/>
      <c r="TTK172" s="244"/>
      <c r="TTL172" s="244"/>
      <c r="TTM172" s="244"/>
      <c r="TTN172" s="244"/>
      <c r="TTO172" s="244"/>
      <c r="TTP172" s="244"/>
      <c r="TTQ172" s="244"/>
      <c r="TTR172" s="244"/>
      <c r="TTS172" s="244"/>
      <c r="TTT172" s="244"/>
      <c r="TTU172" s="244"/>
      <c r="TTV172" s="244"/>
      <c r="TTW172" s="244"/>
      <c r="TTX172" s="244"/>
      <c r="TTY172" s="244"/>
      <c r="TTZ172" s="244"/>
      <c r="TUA172" s="244"/>
      <c r="TUB172" s="244"/>
      <c r="TUC172" s="244"/>
      <c r="TUD172" s="244"/>
      <c r="TUE172" s="244"/>
      <c r="TUF172" s="244"/>
      <c r="TUG172" s="244"/>
      <c r="TUH172" s="244"/>
      <c r="TUI172" s="244"/>
      <c r="TUJ172" s="244"/>
      <c r="TUK172" s="244"/>
      <c r="TUL172" s="244"/>
      <c r="TUM172" s="244"/>
      <c r="TUN172" s="244"/>
      <c r="TUO172" s="244"/>
      <c r="TUP172" s="244"/>
      <c r="TUQ172" s="244"/>
      <c r="TUR172" s="244"/>
      <c r="TUS172" s="244"/>
      <c r="TUT172" s="244"/>
      <c r="TUU172" s="244"/>
      <c r="TUV172" s="244"/>
      <c r="TUW172" s="244"/>
      <c r="TUX172" s="244"/>
      <c r="TUY172" s="244"/>
      <c r="TUZ172" s="244"/>
      <c r="TVA172" s="244"/>
      <c r="TVB172" s="244"/>
      <c r="TVC172" s="244"/>
      <c r="TVD172" s="244"/>
      <c r="TVE172" s="244"/>
      <c r="TVF172" s="244"/>
      <c r="TVG172" s="244"/>
      <c r="TVH172" s="244"/>
      <c r="TVI172" s="244"/>
      <c r="TVJ172" s="244"/>
      <c r="TVK172" s="244"/>
      <c r="TVL172" s="244"/>
      <c r="TVM172" s="244"/>
      <c r="TVN172" s="244"/>
      <c r="TVO172" s="244"/>
      <c r="TVP172" s="244"/>
      <c r="TVQ172" s="244"/>
      <c r="TVR172" s="244"/>
      <c r="TVS172" s="244"/>
      <c r="TVT172" s="244"/>
      <c r="TVU172" s="244"/>
      <c r="TVV172" s="244"/>
      <c r="TVW172" s="244"/>
      <c r="TVX172" s="244"/>
      <c r="TVY172" s="244"/>
      <c r="TVZ172" s="244"/>
      <c r="TWA172" s="244"/>
      <c r="TWB172" s="244"/>
      <c r="TWC172" s="244"/>
      <c r="TWD172" s="244"/>
      <c r="TWE172" s="244"/>
      <c r="TWF172" s="244"/>
      <c r="TWG172" s="244"/>
      <c r="TWH172" s="244"/>
      <c r="TWI172" s="244"/>
      <c r="TWJ172" s="244"/>
      <c r="TWK172" s="244"/>
      <c r="TWL172" s="244"/>
      <c r="TWM172" s="244"/>
      <c r="TWN172" s="244"/>
      <c r="TWO172" s="244"/>
      <c r="TWP172" s="244"/>
      <c r="TWQ172" s="244"/>
      <c r="TWR172" s="244"/>
      <c r="TWS172" s="244"/>
      <c r="TWT172" s="244"/>
      <c r="TWU172" s="244"/>
      <c r="TWV172" s="244"/>
      <c r="TWW172" s="244"/>
      <c r="TWX172" s="244"/>
      <c r="TWY172" s="244"/>
      <c r="TWZ172" s="244"/>
      <c r="TXA172" s="244"/>
      <c r="TXB172" s="244"/>
      <c r="TXC172" s="244"/>
      <c r="TXD172" s="244"/>
      <c r="TXE172" s="244"/>
      <c r="TXF172" s="244"/>
      <c r="TXG172" s="244"/>
      <c r="TXH172" s="244"/>
      <c r="TXI172" s="244"/>
      <c r="TXJ172" s="244"/>
      <c r="TXK172" s="244"/>
      <c r="TXL172" s="244"/>
      <c r="TXM172" s="244"/>
      <c r="TXN172" s="244"/>
      <c r="TXO172" s="244"/>
      <c r="TXP172" s="244"/>
      <c r="TXQ172" s="244"/>
      <c r="TXR172" s="244"/>
      <c r="TXS172" s="244"/>
      <c r="TXT172" s="244"/>
      <c r="TXU172" s="244"/>
      <c r="TXV172" s="244"/>
      <c r="TXW172" s="244"/>
      <c r="TXX172" s="244"/>
      <c r="TXY172" s="244"/>
      <c r="TXZ172" s="244"/>
      <c r="TYA172" s="244"/>
      <c r="TYB172" s="244"/>
      <c r="TYC172" s="244"/>
      <c r="TYD172" s="244"/>
      <c r="TYE172" s="244"/>
      <c r="TYF172" s="244"/>
      <c r="TYG172" s="244"/>
      <c r="TYH172" s="244"/>
      <c r="TYI172" s="244"/>
      <c r="TYJ172" s="244"/>
      <c r="TYK172" s="244"/>
      <c r="TYL172" s="244"/>
      <c r="TYM172" s="244"/>
      <c r="TYN172" s="244"/>
      <c r="TYO172" s="244"/>
      <c r="TYP172" s="244"/>
      <c r="TYQ172" s="244"/>
      <c r="TYR172" s="244"/>
      <c r="TYS172" s="244"/>
      <c r="TYT172" s="244"/>
      <c r="TYU172" s="244"/>
      <c r="TYV172" s="244"/>
      <c r="TYW172" s="244"/>
      <c r="TYX172" s="244"/>
      <c r="TYY172" s="244"/>
      <c r="TYZ172" s="244"/>
      <c r="TZA172" s="244"/>
      <c r="TZB172" s="244"/>
      <c r="TZC172" s="244"/>
      <c r="TZD172" s="244"/>
      <c r="TZE172" s="244"/>
      <c r="TZF172" s="244"/>
      <c r="TZG172" s="244"/>
      <c r="TZH172" s="244"/>
      <c r="TZI172" s="244"/>
      <c r="TZJ172" s="244"/>
      <c r="TZK172" s="244"/>
      <c r="TZL172" s="244"/>
      <c r="TZM172" s="244"/>
      <c r="TZN172" s="244"/>
      <c r="TZO172" s="244"/>
      <c r="TZP172" s="244"/>
      <c r="TZQ172" s="244"/>
      <c r="TZR172" s="244"/>
      <c r="TZS172" s="244"/>
      <c r="TZT172" s="244"/>
      <c r="TZU172" s="244"/>
      <c r="TZV172" s="244"/>
      <c r="TZW172" s="244"/>
      <c r="TZX172" s="244"/>
      <c r="TZY172" s="244"/>
      <c r="TZZ172" s="244"/>
      <c r="UAA172" s="244"/>
      <c r="UAB172" s="244"/>
      <c r="UAC172" s="244"/>
      <c r="UAD172" s="244"/>
      <c r="UAE172" s="244"/>
      <c r="UAF172" s="244"/>
      <c r="UAG172" s="244"/>
      <c r="UAH172" s="244"/>
      <c r="UAI172" s="244"/>
      <c r="UAJ172" s="244"/>
      <c r="UAK172" s="244"/>
      <c r="UAL172" s="244"/>
      <c r="UAM172" s="244"/>
      <c r="UAN172" s="244"/>
      <c r="UAO172" s="244"/>
      <c r="UAP172" s="244"/>
      <c r="UAQ172" s="244"/>
      <c r="UAR172" s="244"/>
      <c r="UAS172" s="244"/>
      <c r="UAT172" s="244"/>
      <c r="UAU172" s="244"/>
      <c r="UAV172" s="244"/>
      <c r="UAW172" s="244"/>
      <c r="UAX172" s="244"/>
      <c r="UAY172" s="244"/>
      <c r="UAZ172" s="244"/>
      <c r="UBA172" s="244"/>
      <c r="UBB172" s="244"/>
      <c r="UBC172" s="244"/>
      <c r="UBD172" s="244"/>
      <c r="UBE172" s="244"/>
      <c r="UBF172" s="244"/>
      <c r="UBG172" s="244"/>
      <c r="UBH172" s="244"/>
      <c r="UBI172" s="244"/>
      <c r="UBJ172" s="244"/>
      <c r="UBK172" s="244"/>
      <c r="UBL172" s="244"/>
      <c r="UBM172" s="244"/>
      <c r="UBN172" s="244"/>
      <c r="UBO172" s="244"/>
      <c r="UBP172" s="244"/>
      <c r="UBQ172" s="244"/>
      <c r="UBR172" s="244"/>
      <c r="UBS172" s="244"/>
      <c r="UBT172" s="244"/>
      <c r="UBU172" s="244"/>
      <c r="UBV172" s="244"/>
      <c r="UBW172" s="244"/>
      <c r="UBX172" s="244"/>
      <c r="UBY172" s="244"/>
      <c r="UBZ172" s="244"/>
      <c r="UCA172" s="244"/>
      <c r="UCB172" s="244"/>
      <c r="UCC172" s="244"/>
      <c r="UCD172" s="244"/>
      <c r="UCE172" s="244"/>
      <c r="UCF172" s="244"/>
      <c r="UCG172" s="244"/>
      <c r="UCH172" s="244"/>
      <c r="UCI172" s="244"/>
      <c r="UCJ172" s="244"/>
      <c r="UCK172" s="244"/>
      <c r="UCL172" s="244"/>
      <c r="UCM172" s="244"/>
      <c r="UCN172" s="244"/>
      <c r="UCO172" s="244"/>
      <c r="UCP172" s="244"/>
      <c r="UCQ172" s="244"/>
      <c r="UCR172" s="244"/>
      <c r="UCS172" s="244"/>
      <c r="UCT172" s="244"/>
      <c r="UCU172" s="244"/>
      <c r="UCV172" s="244"/>
      <c r="UCW172" s="244"/>
      <c r="UCX172" s="244"/>
      <c r="UCY172" s="244"/>
      <c r="UCZ172" s="244"/>
      <c r="UDA172" s="244"/>
      <c r="UDB172" s="244"/>
      <c r="UDC172" s="244"/>
      <c r="UDD172" s="244"/>
      <c r="UDE172" s="244"/>
      <c r="UDF172" s="244"/>
      <c r="UDG172" s="244"/>
      <c r="UDH172" s="244"/>
      <c r="UDI172" s="244"/>
      <c r="UDJ172" s="244"/>
      <c r="UDK172" s="244"/>
      <c r="UDL172" s="244"/>
      <c r="UDM172" s="244"/>
      <c r="UDN172" s="244"/>
      <c r="UDO172" s="244"/>
      <c r="UDP172" s="244"/>
      <c r="UDQ172" s="244"/>
      <c r="UDR172" s="244"/>
      <c r="UDS172" s="244"/>
      <c r="UDT172" s="244"/>
      <c r="UDU172" s="244"/>
      <c r="UDV172" s="244"/>
      <c r="UDW172" s="244"/>
      <c r="UDX172" s="244"/>
      <c r="UDY172" s="244"/>
      <c r="UDZ172" s="244"/>
      <c r="UEA172" s="244"/>
      <c r="UEB172" s="244"/>
      <c r="UEC172" s="244"/>
      <c r="UED172" s="244"/>
      <c r="UEE172" s="244"/>
      <c r="UEF172" s="244"/>
      <c r="UEG172" s="244"/>
      <c r="UEH172" s="244"/>
      <c r="UEI172" s="244"/>
      <c r="UEJ172" s="244"/>
      <c r="UEK172" s="244"/>
      <c r="UEL172" s="244"/>
      <c r="UEM172" s="244"/>
      <c r="UEN172" s="244"/>
      <c r="UEO172" s="244"/>
      <c r="UEP172" s="244"/>
      <c r="UEQ172" s="244"/>
      <c r="UER172" s="244"/>
      <c r="UES172" s="244"/>
      <c r="UET172" s="244"/>
      <c r="UEU172" s="244"/>
      <c r="UEV172" s="244"/>
      <c r="UEW172" s="244"/>
      <c r="UEX172" s="244"/>
      <c r="UEY172" s="244"/>
      <c r="UEZ172" s="244"/>
      <c r="UFA172" s="244"/>
      <c r="UFB172" s="244"/>
      <c r="UFC172" s="244"/>
      <c r="UFD172" s="244"/>
      <c r="UFE172" s="244"/>
      <c r="UFF172" s="244"/>
      <c r="UFG172" s="244"/>
      <c r="UFH172" s="244"/>
      <c r="UFI172" s="244"/>
      <c r="UFJ172" s="244"/>
      <c r="UFK172" s="244"/>
      <c r="UFL172" s="244"/>
      <c r="UFM172" s="244"/>
      <c r="UFN172" s="244"/>
      <c r="UFO172" s="244"/>
      <c r="UFP172" s="244"/>
      <c r="UFQ172" s="244"/>
      <c r="UFR172" s="244"/>
      <c r="UFS172" s="244"/>
      <c r="UFT172" s="244"/>
      <c r="UFU172" s="244"/>
      <c r="UFV172" s="244"/>
      <c r="UFW172" s="244"/>
      <c r="UFX172" s="244"/>
      <c r="UFY172" s="244"/>
      <c r="UFZ172" s="244"/>
      <c r="UGA172" s="244"/>
      <c r="UGB172" s="244"/>
      <c r="UGC172" s="244"/>
      <c r="UGD172" s="244"/>
      <c r="UGE172" s="244"/>
      <c r="UGF172" s="244"/>
      <c r="UGG172" s="244"/>
      <c r="UGH172" s="244"/>
      <c r="UGI172" s="244"/>
      <c r="UGJ172" s="244"/>
      <c r="UGK172" s="244"/>
      <c r="UGL172" s="244"/>
      <c r="UGM172" s="244"/>
      <c r="UGN172" s="244"/>
      <c r="UGO172" s="244"/>
      <c r="UGP172" s="244"/>
      <c r="UGQ172" s="244"/>
      <c r="UGR172" s="244"/>
      <c r="UGS172" s="244"/>
      <c r="UGT172" s="244"/>
      <c r="UGU172" s="244"/>
      <c r="UGV172" s="244"/>
      <c r="UGW172" s="244"/>
      <c r="UGX172" s="244"/>
      <c r="UGY172" s="244"/>
      <c r="UGZ172" s="244"/>
      <c r="UHA172" s="244"/>
      <c r="UHB172" s="244"/>
      <c r="UHC172" s="244"/>
      <c r="UHD172" s="244"/>
      <c r="UHE172" s="244"/>
      <c r="UHF172" s="244"/>
      <c r="UHG172" s="244"/>
      <c r="UHH172" s="244"/>
      <c r="UHI172" s="244"/>
      <c r="UHJ172" s="244"/>
      <c r="UHK172" s="244"/>
      <c r="UHL172" s="244"/>
      <c r="UHM172" s="244"/>
      <c r="UHN172" s="244"/>
      <c r="UHO172" s="244"/>
      <c r="UHP172" s="244"/>
      <c r="UHQ172" s="244"/>
      <c r="UHR172" s="244"/>
      <c r="UHS172" s="244"/>
      <c r="UHT172" s="244"/>
      <c r="UHU172" s="244"/>
      <c r="UHV172" s="244"/>
      <c r="UHW172" s="244"/>
      <c r="UHX172" s="244"/>
      <c r="UHY172" s="244"/>
      <c r="UHZ172" s="244"/>
      <c r="UIA172" s="244"/>
      <c r="UIB172" s="244"/>
      <c r="UIC172" s="244"/>
      <c r="UID172" s="244"/>
      <c r="UIE172" s="244"/>
      <c r="UIF172" s="244"/>
      <c r="UIG172" s="244"/>
      <c r="UIH172" s="244"/>
      <c r="UII172" s="244"/>
      <c r="UIJ172" s="244"/>
      <c r="UIK172" s="244"/>
      <c r="UIL172" s="244"/>
      <c r="UIM172" s="244"/>
      <c r="UIN172" s="244"/>
      <c r="UIO172" s="244"/>
      <c r="UIP172" s="244"/>
      <c r="UIQ172" s="244"/>
      <c r="UIR172" s="244"/>
      <c r="UIS172" s="244"/>
      <c r="UIT172" s="244"/>
      <c r="UIU172" s="244"/>
      <c r="UIV172" s="244"/>
      <c r="UIW172" s="244"/>
      <c r="UIX172" s="244"/>
      <c r="UIY172" s="244"/>
      <c r="UIZ172" s="244"/>
      <c r="UJA172" s="244"/>
      <c r="UJB172" s="244"/>
      <c r="UJC172" s="244"/>
      <c r="UJD172" s="244"/>
      <c r="UJE172" s="244"/>
      <c r="UJF172" s="244"/>
      <c r="UJG172" s="244"/>
      <c r="UJH172" s="244"/>
      <c r="UJI172" s="244"/>
      <c r="UJJ172" s="244"/>
      <c r="UJK172" s="244"/>
      <c r="UJL172" s="244"/>
      <c r="UJM172" s="244"/>
      <c r="UJN172" s="244"/>
      <c r="UJO172" s="244"/>
      <c r="UJP172" s="244"/>
      <c r="UJQ172" s="244"/>
      <c r="UJR172" s="244"/>
      <c r="UJS172" s="244"/>
      <c r="UJT172" s="244"/>
      <c r="UJU172" s="244"/>
      <c r="UJV172" s="244"/>
      <c r="UJW172" s="244"/>
      <c r="UJX172" s="244"/>
      <c r="UJY172" s="244"/>
      <c r="UJZ172" s="244"/>
      <c r="UKA172" s="244"/>
      <c r="UKB172" s="244"/>
      <c r="UKC172" s="244"/>
      <c r="UKD172" s="244"/>
      <c r="UKE172" s="244"/>
      <c r="UKF172" s="244"/>
      <c r="UKG172" s="244"/>
      <c r="UKH172" s="244"/>
      <c r="UKI172" s="244"/>
      <c r="UKJ172" s="244"/>
      <c r="UKK172" s="244"/>
      <c r="UKL172" s="244"/>
      <c r="UKM172" s="244"/>
      <c r="UKN172" s="244"/>
      <c r="UKO172" s="244"/>
      <c r="UKP172" s="244"/>
      <c r="UKQ172" s="244"/>
      <c r="UKR172" s="244"/>
      <c r="UKS172" s="244"/>
      <c r="UKT172" s="244"/>
      <c r="UKU172" s="244"/>
      <c r="UKV172" s="244"/>
      <c r="UKW172" s="244"/>
      <c r="UKX172" s="244"/>
      <c r="UKY172" s="244"/>
      <c r="UKZ172" s="244"/>
      <c r="ULA172" s="244"/>
      <c r="ULB172" s="244"/>
      <c r="ULC172" s="244"/>
      <c r="ULD172" s="244"/>
      <c r="ULE172" s="244"/>
      <c r="ULF172" s="244"/>
      <c r="ULG172" s="244"/>
      <c r="ULH172" s="244"/>
      <c r="ULI172" s="244"/>
      <c r="ULJ172" s="244"/>
      <c r="ULK172" s="244"/>
      <c r="ULL172" s="244"/>
      <c r="ULM172" s="244"/>
      <c r="ULN172" s="244"/>
      <c r="ULO172" s="244"/>
      <c r="ULP172" s="244"/>
      <c r="ULQ172" s="244"/>
      <c r="ULR172" s="244"/>
      <c r="ULS172" s="244"/>
      <c r="ULT172" s="244"/>
      <c r="ULU172" s="244"/>
      <c r="ULV172" s="244"/>
      <c r="ULW172" s="244"/>
      <c r="ULX172" s="244"/>
      <c r="ULY172" s="244"/>
      <c r="ULZ172" s="244"/>
      <c r="UMA172" s="244"/>
      <c r="UMB172" s="244"/>
      <c r="UMC172" s="244"/>
      <c r="UMD172" s="244"/>
      <c r="UME172" s="244"/>
      <c r="UMF172" s="244"/>
      <c r="UMG172" s="244"/>
      <c r="UMH172" s="244"/>
      <c r="UMI172" s="244"/>
      <c r="UMJ172" s="244"/>
      <c r="UMK172" s="244"/>
      <c r="UML172" s="244"/>
      <c r="UMM172" s="244"/>
      <c r="UMN172" s="244"/>
      <c r="UMO172" s="244"/>
      <c r="UMP172" s="244"/>
      <c r="UMQ172" s="244"/>
      <c r="UMR172" s="244"/>
      <c r="UMS172" s="244"/>
      <c r="UMT172" s="244"/>
      <c r="UMU172" s="244"/>
      <c r="UMV172" s="244"/>
      <c r="UMW172" s="244"/>
      <c r="UMX172" s="244"/>
      <c r="UMY172" s="244"/>
      <c r="UMZ172" s="244"/>
      <c r="UNA172" s="244"/>
      <c r="UNB172" s="244"/>
      <c r="UNC172" s="244"/>
      <c r="UND172" s="244"/>
      <c r="UNE172" s="244"/>
      <c r="UNF172" s="244"/>
      <c r="UNG172" s="244"/>
      <c r="UNH172" s="244"/>
      <c r="UNI172" s="244"/>
      <c r="UNJ172" s="244"/>
      <c r="UNK172" s="244"/>
      <c r="UNL172" s="244"/>
      <c r="UNM172" s="244"/>
      <c r="UNN172" s="244"/>
      <c r="UNO172" s="244"/>
      <c r="UNP172" s="244"/>
      <c r="UNQ172" s="244"/>
      <c r="UNR172" s="244"/>
      <c r="UNS172" s="244"/>
      <c r="UNT172" s="244"/>
      <c r="UNU172" s="244"/>
      <c r="UNV172" s="244"/>
      <c r="UNW172" s="244"/>
      <c r="UNX172" s="244"/>
      <c r="UNY172" s="244"/>
      <c r="UNZ172" s="244"/>
      <c r="UOA172" s="244"/>
      <c r="UOB172" s="244"/>
      <c r="UOC172" s="244"/>
      <c r="UOD172" s="244"/>
      <c r="UOE172" s="244"/>
      <c r="UOF172" s="244"/>
      <c r="UOG172" s="244"/>
      <c r="UOH172" s="244"/>
      <c r="UOI172" s="244"/>
      <c r="UOJ172" s="244"/>
      <c r="UOK172" s="244"/>
      <c r="UOL172" s="244"/>
      <c r="UOM172" s="244"/>
      <c r="UON172" s="244"/>
      <c r="UOO172" s="244"/>
      <c r="UOP172" s="244"/>
      <c r="UOQ172" s="244"/>
      <c r="UOR172" s="244"/>
      <c r="UOS172" s="244"/>
      <c r="UOT172" s="244"/>
      <c r="UOU172" s="244"/>
      <c r="UOV172" s="244"/>
      <c r="UOW172" s="244"/>
      <c r="UOX172" s="244"/>
      <c r="UOY172" s="244"/>
      <c r="UOZ172" s="244"/>
      <c r="UPA172" s="244"/>
      <c r="UPB172" s="244"/>
      <c r="UPC172" s="244"/>
      <c r="UPD172" s="244"/>
      <c r="UPE172" s="244"/>
      <c r="UPF172" s="244"/>
      <c r="UPG172" s="244"/>
      <c r="UPH172" s="244"/>
      <c r="UPI172" s="244"/>
      <c r="UPJ172" s="244"/>
      <c r="UPK172" s="244"/>
      <c r="UPL172" s="244"/>
      <c r="UPM172" s="244"/>
      <c r="UPN172" s="244"/>
      <c r="UPO172" s="244"/>
      <c r="UPP172" s="244"/>
      <c r="UPQ172" s="244"/>
      <c r="UPR172" s="244"/>
      <c r="UPS172" s="244"/>
      <c r="UPT172" s="244"/>
      <c r="UPU172" s="244"/>
      <c r="UPV172" s="244"/>
      <c r="UPW172" s="244"/>
      <c r="UPX172" s="244"/>
      <c r="UPY172" s="244"/>
      <c r="UPZ172" s="244"/>
      <c r="UQA172" s="244"/>
      <c r="UQB172" s="244"/>
      <c r="UQC172" s="244"/>
      <c r="UQD172" s="244"/>
      <c r="UQE172" s="244"/>
      <c r="UQF172" s="244"/>
      <c r="UQG172" s="244"/>
      <c r="UQH172" s="244"/>
      <c r="UQI172" s="244"/>
      <c r="UQJ172" s="244"/>
      <c r="UQK172" s="244"/>
      <c r="UQL172" s="244"/>
      <c r="UQM172" s="244"/>
      <c r="UQN172" s="244"/>
      <c r="UQO172" s="244"/>
      <c r="UQP172" s="244"/>
      <c r="UQQ172" s="244"/>
      <c r="UQR172" s="244"/>
      <c r="UQS172" s="244"/>
      <c r="UQT172" s="244"/>
      <c r="UQU172" s="244"/>
      <c r="UQV172" s="244"/>
      <c r="UQW172" s="244"/>
      <c r="UQX172" s="244"/>
      <c r="UQY172" s="244"/>
      <c r="UQZ172" s="244"/>
      <c r="URA172" s="244"/>
      <c r="URB172" s="244"/>
      <c r="URC172" s="244"/>
      <c r="URD172" s="244"/>
      <c r="URE172" s="244"/>
      <c r="URF172" s="244"/>
      <c r="URG172" s="244"/>
      <c r="URH172" s="244"/>
      <c r="URI172" s="244"/>
      <c r="URJ172" s="244"/>
      <c r="URK172" s="244"/>
      <c r="URL172" s="244"/>
      <c r="URM172" s="244"/>
      <c r="URN172" s="244"/>
      <c r="URO172" s="244"/>
      <c r="URP172" s="244"/>
      <c r="URQ172" s="244"/>
      <c r="URR172" s="244"/>
      <c r="URS172" s="244"/>
      <c r="URT172" s="244"/>
      <c r="URU172" s="244"/>
      <c r="URV172" s="244"/>
      <c r="URW172" s="244"/>
      <c r="URX172" s="244"/>
      <c r="URY172" s="244"/>
      <c r="URZ172" s="244"/>
      <c r="USA172" s="244"/>
      <c r="USB172" s="244"/>
      <c r="USC172" s="244"/>
      <c r="USD172" s="244"/>
      <c r="USE172" s="244"/>
      <c r="USF172" s="244"/>
      <c r="USG172" s="244"/>
      <c r="USH172" s="244"/>
      <c r="USI172" s="244"/>
      <c r="USJ172" s="244"/>
      <c r="USK172" s="244"/>
      <c r="USL172" s="244"/>
      <c r="USM172" s="244"/>
      <c r="USN172" s="244"/>
      <c r="USO172" s="244"/>
      <c r="USP172" s="244"/>
      <c r="USQ172" s="244"/>
      <c r="USR172" s="244"/>
      <c r="USS172" s="244"/>
      <c r="UST172" s="244"/>
      <c r="USU172" s="244"/>
      <c r="USV172" s="244"/>
      <c r="USW172" s="244"/>
      <c r="USX172" s="244"/>
      <c r="USY172" s="244"/>
      <c r="USZ172" s="244"/>
      <c r="UTA172" s="244"/>
      <c r="UTB172" s="244"/>
      <c r="UTC172" s="244"/>
      <c r="UTD172" s="244"/>
      <c r="UTE172" s="244"/>
      <c r="UTF172" s="244"/>
      <c r="UTG172" s="244"/>
      <c r="UTH172" s="244"/>
      <c r="UTI172" s="244"/>
      <c r="UTJ172" s="244"/>
      <c r="UTK172" s="244"/>
      <c r="UTL172" s="244"/>
      <c r="UTM172" s="244"/>
      <c r="UTN172" s="244"/>
      <c r="UTO172" s="244"/>
      <c r="UTP172" s="244"/>
      <c r="UTQ172" s="244"/>
      <c r="UTR172" s="244"/>
      <c r="UTS172" s="244"/>
      <c r="UTT172" s="244"/>
      <c r="UTU172" s="244"/>
      <c r="UTV172" s="244"/>
      <c r="UTW172" s="244"/>
      <c r="UTX172" s="244"/>
      <c r="UTY172" s="244"/>
      <c r="UTZ172" s="244"/>
      <c r="UUA172" s="244"/>
      <c r="UUB172" s="244"/>
      <c r="UUC172" s="244"/>
      <c r="UUD172" s="244"/>
      <c r="UUE172" s="244"/>
      <c r="UUF172" s="244"/>
      <c r="UUG172" s="244"/>
      <c r="UUH172" s="244"/>
      <c r="UUI172" s="244"/>
      <c r="UUJ172" s="244"/>
      <c r="UUK172" s="244"/>
      <c r="UUL172" s="244"/>
      <c r="UUM172" s="244"/>
      <c r="UUN172" s="244"/>
      <c r="UUO172" s="244"/>
      <c r="UUP172" s="244"/>
      <c r="UUQ172" s="244"/>
      <c r="UUR172" s="244"/>
      <c r="UUS172" s="244"/>
      <c r="UUT172" s="244"/>
      <c r="UUU172" s="244"/>
      <c r="UUV172" s="244"/>
      <c r="UUW172" s="244"/>
      <c r="UUX172" s="244"/>
      <c r="UUY172" s="244"/>
      <c r="UUZ172" s="244"/>
      <c r="UVA172" s="244"/>
      <c r="UVB172" s="244"/>
      <c r="UVC172" s="244"/>
      <c r="UVD172" s="244"/>
      <c r="UVE172" s="244"/>
      <c r="UVF172" s="244"/>
      <c r="UVG172" s="244"/>
      <c r="UVH172" s="244"/>
      <c r="UVI172" s="244"/>
      <c r="UVJ172" s="244"/>
      <c r="UVK172" s="244"/>
      <c r="UVL172" s="244"/>
      <c r="UVM172" s="244"/>
      <c r="UVN172" s="244"/>
      <c r="UVO172" s="244"/>
      <c r="UVP172" s="244"/>
      <c r="UVQ172" s="244"/>
      <c r="UVR172" s="244"/>
      <c r="UVS172" s="244"/>
      <c r="UVT172" s="244"/>
      <c r="UVU172" s="244"/>
      <c r="UVV172" s="244"/>
      <c r="UVW172" s="244"/>
      <c r="UVX172" s="244"/>
      <c r="UVY172" s="244"/>
      <c r="UVZ172" s="244"/>
      <c r="UWA172" s="244"/>
      <c r="UWB172" s="244"/>
      <c r="UWC172" s="244"/>
      <c r="UWD172" s="244"/>
      <c r="UWE172" s="244"/>
      <c r="UWF172" s="244"/>
      <c r="UWG172" s="244"/>
      <c r="UWH172" s="244"/>
      <c r="UWI172" s="244"/>
      <c r="UWJ172" s="244"/>
      <c r="UWK172" s="244"/>
      <c r="UWL172" s="244"/>
      <c r="UWM172" s="244"/>
      <c r="UWN172" s="244"/>
      <c r="UWO172" s="244"/>
      <c r="UWP172" s="244"/>
      <c r="UWQ172" s="244"/>
      <c r="UWR172" s="244"/>
      <c r="UWS172" s="244"/>
      <c r="UWT172" s="244"/>
      <c r="UWU172" s="244"/>
      <c r="UWV172" s="244"/>
      <c r="UWW172" s="244"/>
      <c r="UWX172" s="244"/>
      <c r="UWY172" s="244"/>
      <c r="UWZ172" s="244"/>
      <c r="UXA172" s="244"/>
      <c r="UXB172" s="244"/>
      <c r="UXC172" s="244"/>
      <c r="UXD172" s="244"/>
      <c r="UXE172" s="244"/>
      <c r="UXF172" s="244"/>
      <c r="UXG172" s="244"/>
      <c r="UXH172" s="244"/>
      <c r="UXI172" s="244"/>
      <c r="UXJ172" s="244"/>
      <c r="UXK172" s="244"/>
      <c r="UXL172" s="244"/>
      <c r="UXM172" s="244"/>
      <c r="UXN172" s="244"/>
      <c r="UXO172" s="244"/>
      <c r="UXP172" s="244"/>
      <c r="UXQ172" s="244"/>
      <c r="UXR172" s="244"/>
      <c r="UXS172" s="244"/>
      <c r="UXT172" s="244"/>
      <c r="UXU172" s="244"/>
      <c r="UXV172" s="244"/>
      <c r="UXW172" s="244"/>
      <c r="UXX172" s="244"/>
      <c r="UXY172" s="244"/>
      <c r="UXZ172" s="244"/>
      <c r="UYA172" s="244"/>
      <c r="UYB172" s="244"/>
      <c r="UYC172" s="244"/>
      <c r="UYD172" s="244"/>
      <c r="UYE172" s="244"/>
      <c r="UYF172" s="244"/>
      <c r="UYG172" s="244"/>
      <c r="UYH172" s="244"/>
      <c r="UYI172" s="244"/>
      <c r="UYJ172" s="244"/>
      <c r="UYK172" s="244"/>
      <c r="UYL172" s="244"/>
      <c r="UYM172" s="244"/>
      <c r="UYN172" s="244"/>
      <c r="UYO172" s="244"/>
      <c r="UYP172" s="244"/>
      <c r="UYQ172" s="244"/>
      <c r="UYR172" s="244"/>
      <c r="UYS172" s="244"/>
      <c r="UYT172" s="244"/>
      <c r="UYU172" s="244"/>
      <c r="UYV172" s="244"/>
      <c r="UYW172" s="244"/>
      <c r="UYX172" s="244"/>
      <c r="UYY172" s="244"/>
      <c r="UYZ172" s="244"/>
      <c r="UZA172" s="244"/>
      <c r="UZB172" s="244"/>
      <c r="UZC172" s="244"/>
      <c r="UZD172" s="244"/>
      <c r="UZE172" s="244"/>
      <c r="UZF172" s="244"/>
      <c r="UZG172" s="244"/>
      <c r="UZH172" s="244"/>
      <c r="UZI172" s="244"/>
      <c r="UZJ172" s="244"/>
      <c r="UZK172" s="244"/>
      <c r="UZL172" s="244"/>
      <c r="UZM172" s="244"/>
      <c r="UZN172" s="244"/>
      <c r="UZO172" s="244"/>
      <c r="UZP172" s="244"/>
      <c r="UZQ172" s="244"/>
      <c r="UZR172" s="244"/>
      <c r="UZS172" s="244"/>
      <c r="UZT172" s="244"/>
      <c r="UZU172" s="244"/>
      <c r="UZV172" s="244"/>
      <c r="UZW172" s="244"/>
      <c r="UZX172" s="244"/>
      <c r="UZY172" s="244"/>
      <c r="UZZ172" s="244"/>
      <c r="VAA172" s="244"/>
      <c r="VAB172" s="244"/>
      <c r="VAC172" s="244"/>
      <c r="VAD172" s="244"/>
      <c r="VAE172" s="244"/>
      <c r="VAF172" s="244"/>
      <c r="VAG172" s="244"/>
      <c r="VAH172" s="244"/>
      <c r="VAI172" s="244"/>
      <c r="VAJ172" s="244"/>
      <c r="VAK172" s="244"/>
      <c r="VAL172" s="244"/>
      <c r="VAM172" s="244"/>
      <c r="VAN172" s="244"/>
      <c r="VAO172" s="244"/>
      <c r="VAP172" s="244"/>
      <c r="VAQ172" s="244"/>
      <c r="VAR172" s="244"/>
      <c r="VAS172" s="244"/>
      <c r="VAT172" s="244"/>
      <c r="VAU172" s="244"/>
      <c r="VAV172" s="244"/>
      <c r="VAW172" s="244"/>
      <c r="VAX172" s="244"/>
      <c r="VAY172" s="244"/>
      <c r="VAZ172" s="244"/>
      <c r="VBA172" s="244"/>
      <c r="VBB172" s="244"/>
      <c r="VBC172" s="244"/>
      <c r="VBD172" s="244"/>
      <c r="VBE172" s="244"/>
      <c r="VBF172" s="244"/>
      <c r="VBG172" s="244"/>
      <c r="VBH172" s="244"/>
      <c r="VBI172" s="244"/>
      <c r="VBJ172" s="244"/>
      <c r="VBK172" s="244"/>
      <c r="VBL172" s="244"/>
      <c r="VBM172" s="244"/>
      <c r="VBN172" s="244"/>
      <c r="VBO172" s="244"/>
      <c r="VBP172" s="244"/>
      <c r="VBQ172" s="244"/>
      <c r="VBR172" s="244"/>
      <c r="VBS172" s="244"/>
      <c r="VBT172" s="244"/>
      <c r="VBU172" s="244"/>
      <c r="VBV172" s="244"/>
      <c r="VBW172" s="244"/>
      <c r="VBX172" s="244"/>
      <c r="VBY172" s="244"/>
      <c r="VBZ172" s="244"/>
      <c r="VCA172" s="244"/>
      <c r="VCB172" s="244"/>
      <c r="VCC172" s="244"/>
      <c r="VCD172" s="244"/>
      <c r="VCE172" s="244"/>
      <c r="VCF172" s="244"/>
      <c r="VCG172" s="244"/>
      <c r="VCH172" s="244"/>
      <c r="VCI172" s="244"/>
      <c r="VCJ172" s="244"/>
      <c r="VCK172" s="244"/>
      <c r="VCL172" s="244"/>
      <c r="VCM172" s="244"/>
      <c r="VCN172" s="244"/>
      <c r="VCO172" s="244"/>
      <c r="VCP172" s="244"/>
      <c r="VCQ172" s="244"/>
      <c r="VCR172" s="244"/>
      <c r="VCS172" s="244"/>
      <c r="VCT172" s="244"/>
      <c r="VCU172" s="244"/>
      <c r="VCV172" s="244"/>
      <c r="VCW172" s="244"/>
      <c r="VCX172" s="244"/>
      <c r="VCY172" s="244"/>
      <c r="VCZ172" s="244"/>
      <c r="VDA172" s="244"/>
      <c r="VDB172" s="244"/>
      <c r="VDC172" s="244"/>
      <c r="VDD172" s="244"/>
      <c r="VDE172" s="244"/>
      <c r="VDF172" s="244"/>
      <c r="VDG172" s="244"/>
      <c r="VDH172" s="244"/>
      <c r="VDI172" s="244"/>
      <c r="VDJ172" s="244"/>
      <c r="VDK172" s="244"/>
      <c r="VDL172" s="244"/>
      <c r="VDM172" s="244"/>
      <c r="VDN172" s="244"/>
      <c r="VDO172" s="244"/>
      <c r="VDP172" s="244"/>
      <c r="VDQ172" s="244"/>
      <c r="VDR172" s="244"/>
      <c r="VDS172" s="244"/>
      <c r="VDT172" s="244"/>
      <c r="VDU172" s="244"/>
      <c r="VDV172" s="244"/>
      <c r="VDW172" s="244"/>
      <c r="VDX172" s="244"/>
      <c r="VDY172" s="244"/>
      <c r="VDZ172" s="244"/>
      <c r="VEA172" s="244"/>
      <c r="VEB172" s="244"/>
      <c r="VEC172" s="244"/>
      <c r="VED172" s="244"/>
      <c r="VEE172" s="244"/>
      <c r="VEF172" s="244"/>
      <c r="VEG172" s="244"/>
      <c r="VEH172" s="244"/>
      <c r="VEI172" s="244"/>
      <c r="VEJ172" s="244"/>
      <c r="VEK172" s="244"/>
      <c r="VEL172" s="244"/>
      <c r="VEM172" s="244"/>
      <c r="VEN172" s="244"/>
      <c r="VEO172" s="244"/>
      <c r="VEP172" s="244"/>
      <c r="VEQ172" s="244"/>
      <c r="VER172" s="244"/>
      <c r="VES172" s="244"/>
      <c r="VET172" s="244"/>
      <c r="VEU172" s="244"/>
      <c r="VEV172" s="244"/>
      <c r="VEW172" s="244"/>
      <c r="VEX172" s="244"/>
      <c r="VEY172" s="244"/>
      <c r="VEZ172" s="244"/>
      <c r="VFA172" s="244"/>
      <c r="VFB172" s="244"/>
      <c r="VFC172" s="244"/>
      <c r="VFD172" s="244"/>
      <c r="VFE172" s="244"/>
      <c r="VFF172" s="244"/>
      <c r="VFG172" s="244"/>
      <c r="VFH172" s="244"/>
      <c r="VFI172" s="244"/>
      <c r="VFJ172" s="244"/>
      <c r="VFK172" s="244"/>
      <c r="VFL172" s="244"/>
      <c r="VFM172" s="244"/>
      <c r="VFN172" s="244"/>
      <c r="VFO172" s="244"/>
      <c r="VFP172" s="244"/>
      <c r="VFQ172" s="244"/>
      <c r="VFR172" s="244"/>
      <c r="VFS172" s="244"/>
      <c r="VFT172" s="244"/>
      <c r="VFU172" s="244"/>
      <c r="VFV172" s="244"/>
      <c r="VFW172" s="244"/>
      <c r="VFX172" s="244"/>
      <c r="VFY172" s="244"/>
      <c r="VFZ172" s="244"/>
      <c r="VGA172" s="244"/>
      <c r="VGB172" s="244"/>
      <c r="VGC172" s="244"/>
      <c r="VGD172" s="244"/>
      <c r="VGE172" s="244"/>
      <c r="VGF172" s="244"/>
      <c r="VGG172" s="244"/>
      <c r="VGH172" s="244"/>
      <c r="VGI172" s="244"/>
      <c r="VGJ172" s="244"/>
      <c r="VGK172" s="244"/>
      <c r="VGL172" s="244"/>
      <c r="VGM172" s="244"/>
      <c r="VGN172" s="244"/>
      <c r="VGO172" s="244"/>
      <c r="VGP172" s="244"/>
      <c r="VGQ172" s="244"/>
      <c r="VGR172" s="244"/>
      <c r="VGS172" s="244"/>
      <c r="VGT172" s="244"/>
      <c r="VGU172" s="244"/>
      <c r="VGV172" s="244"/>
      <c r="VGW172" s="244"/>
      <c r="VGX172" s="244"/>
      <c r="VGY172" s="244"/>
      <c r="VGZ172" s="244"/>
      <c r="VHA172" s="244"/>
      <c r="VHB172" s="244"/>
      <c r="VHC172" s="244"/>
      <c r="VHD172" s="244"/>
      <c r="VHE172" s="244"/>
      <c r="VHF172" s="244"/>
      <c r="VHG172" s="244"/>
      <c r="VHH172" s="244"/>
      <c r="VHI172" s="244"/>
      <c r="VHJ172" s="244"/>
      <c r="VHK172" s="244"/>
      <c r="VHL172" s="244"/>
      <c r="VHM172" s="244"/>
      <c r="VHN172" s="244"/>
      <c r="VHO172" s="244"/>
      <c r="VHP172" s="244"/>
      <c r="VHQ172" s="244"/>
      <c r="VHR172" s="244"/>
      <c r="VHS172" s="244"/>
      <c r="VHT172" s="244"/>
      <c r="VHU172" s="244"/>
      <c r="VHV172" s="244"/>
      <c r="VHW172" s="244"/>
      <c r="VHX172" s="244"/>
      <c r="VHY172" s="244"/>
      <c r="VHZ172" s="244"/>
      <c r="VIA172" s="244"/>
      <c r="VIB172" s="244"/>
      <c r="VIC172" s="244"/>
      <c r="VID172" s="244"/>
      <c r="VIE172" s="244"/>
      <c r="VIF172" s="244"/>
      <c r="VIG172" s="244"/>
      <c r="VIH172" s="244"/>
      <c r="VII172" s="244"/>
      <c r="VIJ172" s="244"/>
      <c r="VIK172" s="244"/>
      <c r="VIL172" s="244"/>
      <c r="VIM172" s="244"/>
      <c r="VIN172" s="244"/>
      <c r="VIO172" s="244"/>
      <c r="VIP172" s="244"/>
      <c r="VIQ172" s="244"/>
      <c r="VIR172" s="244"/>
      <c r="VIS172" s="244"/>
      <c r="VIT172" s="244"/>
      <c r="VIU172" s="244"/>
      <c r="VIV172" s="244"/>
      <c r="VIW172" s="244"/>
      <c r="VIX172" s="244"/>
      <c r="VIY172" s="244"/>
      <c r="VIZ172" s="244"/>
      <c r="VJA172" s="244"/>
      <c r="VJB172" s="244"/>
      <c r="VJC172" s="244"/>
      <c r="VJD172" s="244"/>
      <c r="VJE172" s="244"/>
      <c r="VJF172" s="244"/>
      <c r="VJG172" s="244"/>
      <c r="VJH172" s="244"/>
      <c r="VJI172" s="244"/>
      <c r="VJJ172" s="244"/>
      <c r="VJK172" s="244"/>
      <c r="VJL172" s="244"/>
      <c r="VJM172" s="244"/>
      <c r="VJN172" s="244"/>
      <c r="VJO172" s="244"/>
      <c r="VJP172" s="244"/>
      <c r="VJQ172" s="244"/>
      <c r="VJR172" s="244"/>
      <c r="VJS172" s="244"/>
      <c r="VJT172" s="244"/>
      <c r="VJU172" s="244"/>
      <c r="VJV172" s="244"/>
      <c r="VJW172" s="244"/>
      <c r="VJX172" s="244"/>
      <c r="VJY172" s="244"/>
      <c r="VJZ172" s="244"/>
      <c r="VKA172" s="244"/>
      <c r="VKB172" s="244"/>
      <c r="VKC172" s="244"/>
      <c r="VKD172" s="244"/>
      <c r="VKE172" s="244"/>
      <c r="VKF172" s="244"/>
      <c r="VKG172" s="244"/>
      <c r="VKH172" s="244"/>
      <c r="VKI172" s="244"/>
      <c r="VKJ172" s="244"/>
      <c r="VKK172" s="244"/>
      <c r="VKL172" s="244"/>
      <c r="VKM172" s="244"/>
      <c r="VKN172" s="244"/>
      <c r="VKO172" s="244"/>
      <c r="VKP172" s="244"/>
      <c r="VKQ172" s="244"/>
      <c r="VKR172" s="244"/>
      <c r="VKS172" s="244"/>
      <c r="VKT172" s="244"/>
      <c r="VKU172" s="244"/>
      <c r="VKV172" s="244"/>
      <c r="VKW172" s="244"/>
      <c r="VKX172" s="244"/>
      <c r="VKY172" s="244"/>
      <c r="VKZ172" s="244"/>
      <c r="VLA172" s="244"/>
      <c r="VLB172" s="244"/>
      <c r="VLC172" s="244"/>
      <c r="VLD172" s="244"/>
      <c r="VLE172" s="244"/>
      <c r="VLF172" s="244"/>
      <c r="VLG172" s="244"/>
      <c r="VLH172" s="244"/>
      <c r="VLI172" s="244"/>
      <c r="VLJ172" s="244"/>
      <c r="VLK172" s="244"/>
      <c r="VLL172" s="244"/>
      <c r="VLM172" s="244"/>
      <c r="VLN172" s="244"/>
      <c r="VLO172" s="244"/>
      <c r="VLP172" s="244"/>
      <c r="VLQ172" s="244"/>
      <c r="VLR172" s="244"/>
      <c r="VLS172" s="244"/>
      <c r="VLT172" s="244"/>
      <c r="VLU172" s="244"/>
      <c r="VLV172" s="244"/>
      <c r="VLW172" s="244"/>
      <c r="VLX172" s="244"/>
      <c r="VLY172" s="244"/>
      <c r="VLZ172" s="244"/>
      <c r="VMA172" s="244"/>
      <c r="VMB172" s="244"/>
      <c r="VMC172" s="244"/>
      <c r="VMD172" s="244"/>
      <c r="VME172" s="244"/>
      <c r="VMF172" s="244"/>
      <c r="VMG172" s="244"/>
      <c r="VMH172" s="244"/>
      <c r="VMI172" s="244"/>
      <c r="VMJ172" s="244"/>
      <c r="VMK172" s="244"/>
      <c r="VML172" s="244"/>
      <c r="VMM172" s="244"/>
      <c r="VMN172" s="244"/>
      <c r="VMO172" s="244"/>
      <c r="VMP172" s="244"/>
      <c r="VMQ172" s="244"/>
      <c r="VMR172" s="244"/>
      <c r="VMS172" s="244"/>
      <c r="VMT172" s="244"/>
      <c r="VMU172" s="244"/>
      <c r="VMV172" s="244"/>
      <c r="VMW172" s="244"/>
      <c r="VMX172" s="244"/>
      <c r="VMY172" s="244"/>
      <c r="VMZ172" s="244"/>
      <c r="VNA172" s="244"/>
      <c r="VNB172" s="244"/>
      <c r="VNC172" s="244"/>
      <c r="VND172" s="244"/>
      <c r="VNE172" s="244"/>
      <c r="VNF172" s="244"/>
      <c r="VNG172" s="244"/>
      <c r="VNH172" s="244"/>
      <c r="VNI172" s="244"/>
      <c r="VNJ172" s="244"/>
      <c r="VNK172" s="244"/>
      <c r="VNL172" s="244"/>
      <c r="VNM172" s="244"/>
      <c r="VNN172" s="244"/>
      <c r="VNO172" s="244"/>
      <c r="VNP172" s="244"/>
      <c r="VNQ172" s="244"/>
      <c r="VNR172" s="244"/>
      <c r="VNS172" s="244"/>
      <c r="VNT172" s="244"/>
      <c r="VNU172" s="244"/>
      <c r="VNV172" s="244"/>
      <c r="VNW172" s="244"/>
      <c r="VNX172" s="244"/>
      <c r="VNY172" s="244"/>
      <c r="VNZ172" s="244"/>
      <c r="VOA172" s="244"/>
      <c r="VOB172" s="244"/>
      <c r="VOC172" s="244"/>
      <c r="VOD172" s="244"/>
      <c r="VOE172" s="244"/>
      <c r="VOF172" s="244"/>
      <c r="VOG172" s="244"/>
      <c r="VOH172" s="244"/>
      <c r="VOI172" s="244"/>
      <c r="VOJ172" s="244"/>
      <c r="VOK172" s="244"/>
      <c r="VOL172" s="244"/>
      <c r="VOM172" s="244"/>
      <c r="VON172" s="244"/>
      <c r="VOO172" s="244"/>
      <c r="VOP172" s="244"/>
      <c r="VOQ172" s="244"/>
      <c r="VOR172" s="244"/>
      <c r="VOS172" s="244"/>
      <c r="VOT172" s="244"/>
      <c r="VOU172" s="244"/>
      <c r="VOV172" s="244"/>
      <c r="VOW172" s="244"/>
      <c r="VOX172" s="244"/>
      <c r="VOY172" s="244"/>
      <c r="VOZ172" s="244"/>
      <c r="VPA172" s="244"/>
      <c r="VPB172" s="244"/>
      <c r="VPC172" s="244"/>
      <c r="VPD172" s="244"/>
      <c r="VPE172" s="244"/>
      <c r="VPF172" s="244"/>
      <c r="VPG172" s="244"/>
      <c r="VPH172" s="244"/>
      <c r="VPI172" s="244"/>
      <c r="VPJ172" s="244"/>
      <c r="VPK172" s="244"/>
      <c r="VPL172" s="244"/>
      <c r="VPM172" s="244"/>
      <c r="VPN172" s="244"/>
      <c r="VPO172" s="244"/>
      <c r="VPP172" s="244"/>
      <c r="VPQ172" s="244"/>
      <c r="VPR172" s="244"/>
      <c r="VPS172" s="244"/>
      <c r="VPT172" s="244"/>
      <c r="VPU172" s="244"/>
      <c r="VPV172" s="244"/>
      <c r="VPW172" s="244"/>
      <c r="VPX172" s="244"/>
      <c r="VPY172" s="244"/>
      <c r="VPZ172" s="244"/>
      <c r="VQA172" s="244"/>
      <c r="VQB172" s="244"/>
      <c r="VQC172" s="244"/>
      <c r="VQD172" s="244"/>
      <c r="VQE172" s="244"/>
      <c r="VQF172" s="244"/>
      <c r="VQG172" s="244"/>
      <c r="VQH172" s="244"/>
      <c r="VQI172" s="244"/>
      <c r="VQJ172" s="244"/>
      <c r="VQK172" s="244"/>
      <c r="VQL172" s="244"/>
      <c r="VQM172" s="244"/>
      <c r="VQN172" s="244"/>
      <c r="VQO172" s="244"/>
      <c r="VQP172" s="244"/>
      <c r="VQQ172" s="244"/>
      <c r="VQR172" s="244"/>
      <c r="VQS172" s="244"/>
      <c r="VQT172" s="244"/>
      <c r="VQU172" s="244"/>
      <c r="VQV172" s="244"/>
      <c r="VQW172" s="244"/>
      <c r="VQX172" s="244"/>
      <c r="VQY172" s="244"/>
      <c r="VQZ172" s="244"/>
      <c r="VRA172" s="244"/>
      <c r="VRB172" s="244"/>
      <c r="VRC172" s="244"/>
      <c r="VRD172" s="244"/>
      <c r="VRE172" s="244"/>
      <c r="VRF172" s="244"/>
      <c r="VRG172" s="244"/>
      <c r="VRH172" s="244"/>
      <c r="VRI172" s="244"/>
      <c r="VRJ172" s="244"/>
      <c r="VRK172" s="244"/>
      <c r="VRL172" s="244"/>
      <c r="VRM172" s="244"/>
      <c r="VRN172" s="244"/>
      <c r="VRO172" s="244"/>
      <c r="VRP172" s="244"/>
      <c r="VRQ172" s="244"/>
      <c r="VRR172" s="244"/>
      <c r="VRS172" s="244"/>
      <c r="VRT172" s="244"/>
      <c r="VRU172" s="244"/>
      <c r="VRV172" s="244"/>
      <c r="VRW172" s="244"/>
      <c r="VRX172" s="244"/>
      <c r="VRY172" s="244"/>
      <c r="VRZ172" s="244"/>
      <c r="VSA172" s="244"/>
      <c r="VSB172" s="244"/>
      <c r="VSC172" s="244"/>
      <c r="VSD172" s="244"/>
      <c r="VSE172" s="244"/>
      <c r="VSF172" s="244"/>
      <c r="VSG172" s="244"/>
      <c r="VSH172" s="244"/>
      <c r="VSI172" s="244"/>
      <c r="VSJ172" s="244"/>
      <c r="VSK172" s="244"/>
      <c r="VSL172" s="244"/>
      <c r="VSM172" s="244"/>
      <c r="VSN172" s="244"/>
      <c r="VSO172" s="244"/>
      <c r="VSP172" s="244"/>
      <c r="VSQ172" s="244"/>
      <c r="VSR172" s="244"/>
      <c r="VSS172" s="244"/>
      <c r="VST172" s="244"/>
      <c r="VSU172" s="244"/>
      <c r="VSV172" s="244"/>
      <c r="VSW172" s="244"/>
      <c r="VSX172" s="244"/>
      <c r="VSY172" s="244"/>
      <c r="VSZ172" s="244"/>
      <c r="VTA172" s="244"/>
      <c r="VTB172" s="244"/>
      <c r="VTC172" s="244"/>
      <c r="VTD172" s="244"/>
      <c r="VTE172" s="244"/>
      <c r="VTF172" s="244"/>
      <c r="VTG172" s="244"/>
      <c r="VTH172" s="244"/>
      <c r="VTI172" s="244"/>
      <c r="VTJ172" s="244"/>
      <c r="VTK172" s="244"/>
      <c r="VTL172" s="244"/>
      <c r="VTM172" s="244"/>
      <c r="VTN172" s="244"/>
      <c r="VTO172" s="244"/>
      <c r="VTP172" s="244"/>
      <c r="VTQ172" s="244"/>
      <c r="VTR172" s="244"/>
      <c r="VTS172" s="244"/>
      <c r="VTT172" s="244"/>
      <c r="VTU172" s="244"/>
      <c r="VTV172" s="244"/>
      <c r="VTW172" s="244"/>
      <c r="VTX172" s="244"/>
      <c r="VTY172" s="244"/>
      <c r="VTZ172" s="244"/>
      <c r="VUA172" s="244"/>
      <c r="VUB172" s="244"/>
      <c r="VUC172" s="244"/>
      <c r="VUD172" s="244"/>
      <c r="VUE172" s="244"/>
      <c r="VUF172" s="244"/>
      <c r="VUG172" s="244"/>
      <c r="VUH172" s="244"/>
      <c r="VUI172" s="244"/>
      <c r="VUJ172" s="244"/>
      <c r="VUK172" s="244"/>
      <c r="VUL172" s="244"/>
      <c r="VUM172" s="244"/>
      <c r="VUN172" s="244"/>
      <c r="VUO172" s="244"/>
      <c r="VUP172" s="244"/>
      <c r="VUQ172" s="244"/>
      <c r="VUR172" s="244"/>
      <c r="VUS172" s="244"/>
      <c r="VUT172" s="244"/>
      <c r="VUU172" s="244"/>
      <c r="VUV172" s="244"/>
      <c r="VUW172" s="244"/>
      <c r="VUX172" s="244"/>
      <c r="VUY172" s="244"/>
      <c r="VUZ172" s="244"/>
      <c r="VVA172" s="244"/>
      <c r="VVB172" s="244"/>
      <c r="VVC172" s="244"/>
      <c r="VVD172" s="244"/>
      <c r="VVE172" s="244"/>
      <c r="VVF172" s="244"/>
      <c r="VVG172" s="244"/>
      <c r="VVH172" s="244"/>
      <c r="VVI172" s="244"/>
      <c r="VVJ172" s="244"/>
      <c r="VVK172" s="244"/>
      <c r="VVL172" s="244"/>
      <c r="VVM172" s="244"/>
      <c r="VVN172" s="244"/>
      <c r="VVO172" s="244"/>
      <c r="VVP172" s="244"/>
      <c r="VVQ172" s="244"/>
      <c r="VVR172" s="244"/>
      <c r="VVS172" s="244"/>
      <c r="VVT172" s="244"/>
      <c r="VVU172" s="244"/>
      <c r="VVV172" s="244"/>
      <c r="VVW172" s="244"/>
      <c r="VVX172" s="244"/>
      <c r="VVY172" s="244"/>
      <c r="VVZ172" s="244"/>
      <c r="VWA172" s="244"/>
      <c r="VWB172" s="244"/>
      <c r="VWC172" s="244"/>
      <c r="VWD172" s="244"/>
      <c r="VWE172" s="244"/>
      <c r="VWF172" s="244"/>
      <c r="VWG172" s="244"/>
      <c r="VWH172" s="244"/>
      <c r="VWI172" s="244"/>
      <c r="VWJ172" s="244"/>
      <c r="VWK172" s="244"/>
      <c r="VWL172" s="244"/>
      <c r="VWM172" s="244"/>
      <c r="VWN172" s="244"/>
      <c r="VWO172" s="244"/>
      <c r="VWP172" s="244"/>
      <c r="VWQ172" s="244"/>
      <c r="VWR172" s="244"/>
      <c r="VWS172" s="244"/>
      <c r="VWT172" s="244"/>
      <c r="VWU172" s="244"/>
      <c r="VWV172" s="244"/>
      <c r="VWW172" s="244"/>
      <c r="VWX172" s="244"/>
      <c r="VWY172" s="244"/>
      <c r="VWZ172" s="244"/>
      <c r="VXA172" s="244"/>
      <c r="VXB172" s="244"/>
      <c r="VXC172" s="244"/>
      <c r="VXD172" s="244"/>
      <c r="VXE172" s="244"/>
      <c r="VXF172" s="244"/>
      <c r="VXG172" s="244"/>
      <c r="VXH172" s="244"/>
      <c r="VXI172" s="244"/>
      <c r="VXJ172" s="244"/>
      <c r="VXK172" s="244"/>
      <c r="VXL172" s="244"/>
      <c r="VXM172" s="244"/>
      <c r="VXN172" s="244"/>
      <c r="VXO172" s="244"/>
      <c r="VXP172" s="244"/>
      <c r="VXQ172" s="244"/>
      <c r="VXR172" s="244"/>
      <c r="VXS172" s="244"/>
      <c r="VXT172" s="244"/>
      <c r="VXU172" s="244"/>
      <c r="VXV172" s="244"/>
      <c r="VXW172" s="244"/>
      <c r="VXX172" s="244"/>
      <c r="VXY172" s="244"/>
      <c r="VXZ172" s="244"/>
      <c r="VYA172" s="244"/>
      <c r="VYB172" s="244"/>
      <c r="VYC172" s="244"/>
      <c r="VYD172" s="244"/>
      <c r="VYE172" s="244"/>
      <c r="VYF172" s="244"/>
      <c r="VYG172" s="244"/>
      <c r="VYH172" s="244"/>
      <c r="VYI172" s="244"/>
      <c r="VYJ172" s="244"/>
      <c r="VYK172" s="244"/>
      <c r="VYL172" s="244"/>
      <c r="VYM172" s="244"/>
      <c r="VYN172" s="244"/>
      <c r="VYO172" s="244"/>
      <c r="VYP172" s="244"/>
      <c r="VYQ172" s="244"/>
      <c r="VYR172" s="244"/>
      <c r="VYS172" s="244"/>
      <c r="VYT172" s="244"/>
      <c r="VYU172" s="244"/>
      <c r="VYV172" s="244"/>
      <c r="VYW172" s="244"/>
      <c r="VYX172" s="244"/>
      <c r="VYY172" s="244"/>
      <c r="VYZ172" s="244"/>
      <c r="VZA172" s="244"/>
      <c r="VZB172" s="244"/>
      <c r="VZC172" s="244"/>
      <c r="VZD172" s="244"/>
      <c r="VZE172" s="244"/>
      <c r="VZF172" s="244"/>
      <c r="VZG172" s="244"/>
      <c r="VZH172" s="244"/>
      <c r="VZI172" s="244"/>
      <c r="VZJ172" s="244"/>
      <c r="VZK172" s="244"/>
      <c r="VZL172" s="244"/>
      <c r="VZM172" s="244"/>
      <c r="VZN172" s="244"/>
      <c r="VZO172" s="244"/>
      <c r="VZP172" s="244"/>
      <c r="VZQ172" s="244"/>
      <c r="VZR172" s="244"/>
      <c r="VZS172" s="244"/>
      <c r="VZT172" s="244"/>
      <c r="VZU172" s="244"/>
      <c r="VZV172" s="244"/>
      <c r="VZW172" s="244"/>
      <c r="VZX172" s="244"/>
      <c r="VZY172" s="244"/>
      <c r="VZZ172" s="244"/>
      <c r="WAA172" s="244"/>
      <c r="WAB172" s="244"/>
      <c r="WAC172" s="244"/>
      <c r="WAD172" s="244"/>
      <c r="WAE172" s="244"/>
      <c r="WAF172" s="244"/>
      <c r="WAG172" s="244"/>
      <c r="WAH172" s="244"/>
      <c r="WAI172" s="244"/>
      <c r="WAJ172" s="244"/>
      <c r="WAK172" s="244"/>
      <c r="WAL172" s="244"/>
      <c r="WAM172" s="244"/>
      <c r="WAN172" s="244"/>
      <c r="WAO172" s="244"/>
      <c r="WAP172" s="244"/>
      <c r="WAQ172" s="244"/>
      <c r="WAR172" s="244"/>
      <c r="WAS172" s="244"/>
      <c r="WAT172" s="244"/>
      <c r="WAU172" s="244"/>
      <c r="WAV172" s="244"/>
      <c r="WAW172" s="244"/>
      <c r="WAX172" s="244"/>
      <c r="WAY172" s="244"/>
      <c r="WAZ172" s="244"/>
      <c r="WBA172" s="244"/>
      <c r="WBB172" s="244"/>
      <c r="WBC172" s="244"/>
      <c r="WBD172" s="244"/>
      <c r="WBE172" s="244"/>
      <c r="WBF172" s="244"/>
      <c r="WBG172" s="244"/>
      <c r="WBH172" s="244"/>
      <c r="WBI172" s="244"/>
      <c r="WBJ172" s="244"/>
      <c r="WBK172" s="244"/>
      <c r="WBL172" s="244"/>
      <c r="WBM172" s="244"/>
      <c r="WBN172" s="244"/>
      <c r="WBO172" s="244"/>
      <c r="WBP172" s="244"/>
      <c r="WBQ172" s="244"/>
      <c r="WBR172" s="244"/>
      <c r="WBS172" s="244"/>
      <c r="WBT172" s="244"/>
      <c r="WBU172" s="244"/>
      <c r="WBV172" s="244"/>
      <c r="WBW172" s="244"/>
      <c r="WBX172" s="244"/>
      <c r="WBY172" s="244"/>
      <c r="WBZ172" s="244"/>
      <c r="WCA172" s="244"/>
      <c r="WCB172" s="244"/>
      <c r="WCC172" s="244"/>
      <c r="WCD172" s="244"/>
      <c r="WCE172" s="244"/>
      <c r="WCF172" s="244"/>
      <c r="WCG172" s="244"/>
      <c r="WCH172" s="244"/>
      <c r="WCI172" s="244"/>
      <c r="WCJ172" s="244"/>
      <c r="WCK172" s="244"/>
      <c r="WCL172" s="244"/>
      <c r="WCM172" s="244"/>
      <c r="WCN172" s="244"/>
      <c r="WCO172" s="244"/>
      <c r="WCP172" s="244"/>
      <c r="WCQ172" s="244"/>
      <c r="WCR172" s="244"/>
      <c r="WCS172" s="244"/>
      <c r="WCT172" s="244"/>
      <c r="WCU172" s="244"/>
      <c r="WCV172" s="244"/>
      <c r="WCW172" s="244"/>
      <c r="WCX172" s="244"/>
      <c r="WCY172" s="244"/>
      <c r="WCZ172" s="244"/>
      <c r="WDA172" s="244"/>
      <c r="WDB172" s="244"/>
      <c r="WDC172" s="244"/>
      <c r="WDD172" s="244"/>
      <c r="WDE172" s="244"/>
      <c r="WDF172" s="244"/>
      <c r="WDG172" s="244"/>
      <c r="WDH172" s="244"/>
      <c r="WDI172" s="244"/>
      <c r="WDJ172" s="244"/>
      <c r="WDK172" s="244"/>
      <c r="WDL172" s="244"/>
      <c r="WDM172" s="244"/>
      <c r="WDN172" s="244"/>
      <c r="WDO172" s="244"/>
      <c r="WDP172" s="244"/>
      <c r="WDQ172" s="244"/>
      <c r="WDR172" s="244"/>
      <c r="WDS172" s="244"/>
      <c r="WDT172" s="244"/>
      <c r="WDU172" s="244"/>
      <c r="WDV172" s="244"/>
      <c r="WDW172" s="244"/>
      <c r="WDX172" s="244"/>
      <c r="WDY172" s="244"/>
      <c r="WDZ172" s="244"/>
      <c r="WEA172" s="244"/>
      <c r="WEB172" s="244"/>
      <c r="WEC172" s="244"/>
      <c r="WED172" s="244"/>
      <c r="WEE172" s="244"/>
      <c r="WEF172" s="244"/>
      <c r="WEG172" s="244"/>
      <c r="WEH172" s="244"/>
      <c r="WEI172" s="244"/>
      <c r="WEJ172" s="244"/>
      <c r="WEK172" s="244"/>
      <c r="WEL172" s="244"/>
      <c r="WEM172" s="244"/>
      <c r="WEN172" s="244"/>
      <c r="WEO172" s="244"/>
      <c r="WEP172" s="244"/>
      <c r="WEQ172" s="244"/>
      <c r="WER172" s="244"/>
      <c r="WES172" s="244"/>
      <c r="WET172" s="244"/>
      <c r="WEU172" s="244"/>
      <c r="WEV172" s="244"/>
      <c r="WEW172" s="244"/>
      <c r="WEX172" s="244"/>
      <c r="WEY172" s="244"/>
      <c r="WEZ172" s="244"/>
      <c r="WFA172" s="244"/>
      <c r="WFB172" s="244"/>
      <c r="WFC172" s="244"/>
      <c r="WFD172" s="244"/>
      <c r="WFE172" s="244"/>
      <c r="WFF172" s="244"/>
      <c r="WFG172" s="244"/>
      <c r="WFH172" s="244"/>
      <c r="WFI172" s="244"/>
      <c r="WFJ172" s="244"/>
      <c r="WFK172" s="244"/>
      <c r="WFL172" s="244"/>
      <c r="WFM172" s="244"/>
      <c r="WFN172" s="244"/>
      <c r="WFO172" s="244"/>
      <c r="WFP172" s="244"/>
      <c r="WFQ172" s="244"/>
      <c r="WFR172" s="244"/>
      <c r="WFS172" s="244"/>
      <c r="WFT172" s="244"/>
      <c r="WFU172" s="244"/>
      <c r="WFV172" s="244"/>
      <c r="WFW172" s="244"/>
      <c r="WFX172" s="244"/>
      <c r="WFY172" s="244"/>
      <c r="WFZ172" s="244"/>
      <c r="WGA172" s="244"/>
      <c r="WGB172" s="244"/>
      <c r="WGC172" s="244"/>
      <c r="WGD172" s="244"/>
      <c r="WGE172" s="244"/>
      <c r="WGF172" s="244"/>
      <c r="WGG172" s="244"/>
      <c r="WGH172" s="244"/>
      <c r="WGI172" s="244"/>
      <c r="WGJ172" s="244"/>
      <c r="WGK172" s="244"/>
      <c r="WGL172" s="244"/>
      <c r="WGM172" s="244"/>
      <c r="WGN172" s="244"/>
      <c r="WGO172" s="244"/>
      <c r="WGP172" s="244"/>
      <c r="WGQ172" s="244"/>
      <c r="WGR172" s="244"/>
      <c r="WGS172" s="244"/>
      <c r="WGT172" s="244"/>
      <c r="WGU172" s="244"/>
      <c r="WGV172" s="244"/>
      <c r="WGW172" s="244"/>
      <c r="WGX172" s="244"/>
      <c r="WGY172" s="244"/>
      <c r="WGZ172" s="244"/>
      <c r="WHA172" s="244"/>
      <c r="WHB172" s="244"/>
      <c r="WHC172" s="244"/>
      <c r="WHD172" s="244"/>
      <c r="WHE172" s="244"/>
      <c r="WHF172" s="244"/>
      <c r="WHG172" s="244"/>
      <c r="WHH172" s="244"/>
      <c r="WHI172" s="244"/>
      <c r="WHJ172" s="244"/>
      <c r="WHK172" s="244"/>
      <c r="WHL172" s="244"/>
      <c r="WHM172" s="244"/>
      <c r="WHN172" s="244"/>
      <c r="WHO172" s="244"/>
      <c r="WHP172" s="244"/>
      <c r="WHQ172" s="244"/>
      <c r="WHR172" s="244"/>
      <c r="WHS172" s="244"/>
      <c r="WHT172" s="244"/>
      <c r="WHU172" s="244"/>
      <c r="WHV172" s="244"/>
      <c r="WHW172" s="244"/>
      <c r="WHX172" s="244"/>
      <c r="WHY172" s="244"/>
      <c r="WHZ172" s="244"/>
      <c r="WIA172" s="244"/>
      <c r="WIB172" s="244"/>
      <c r="WIC172" s="244"/>
      <c r="WID172" s="244"/>
      <c r="WIE172" s="244"/>
      <c r="WIF172" s="244"/>
      <c r="WIG172" s="244"/>
      <c r="WIH172" s="244"/>
      <c r="WII172" s="244"/>
      <c r="WIJ172" s="244"/>
      <c r="WIK172" s="244"/>
      <c r="WIL172" s="244"/>
      <c r="WIM172" s="244"/>
      <c r="WIN172" s="244"/>
      <c r="WIO172" s="244"/>
      <c r="WIP172" s="244"/>
      <c r="WIQ172" s="244"/>
      <c r="WIR172" s="244"/>
      <c r="WIS172" s="244"/>
      <c r="WIT172" s="244"/>
      <c r="WIU172" s="244"/>
      <c r="WIV172" s="244"/>
      <c r="WIW172" s="244"/>
      <c r="WIX172" s="244"/>
      <c r="WIY172" s="244"/>
      <c r="WIZ172" s="244"/>
      <c r="WJA172" s="244"/>
      <c r="WJB172" s="244"/>
      <c r="WJC172" s="244"/>
      <c r="WJD172" s="244"/>
      <c r="WJE172" s="244"/>
      <c r="WJF172" s="244"/>
      <c r="WJG172" s="244"/>
      <c r="WJH172" s="244"/>
      <c r="WJI172" s="244"/>
      <c r="WJJ172" s="244"/>
      <c r="WJK172" s="244"/>
      <c r="WJL172" s="244"/>
      <c r="WJM172" s="244"/>
      <c r="WJN172" s="244"/>
      <c r="WJO172" s="244"/>
      <c r="WJP172" s="244"/>
      <c r="WJQ172" s="244"/>
      <c r="WJR172" s="244"/>
      <c r="WJS172" s="244"/>
      <c r="WJT172" s="244"/>
      <c r="WJU172" s="244"/>
      <c r="WJV172" s="244"/>
      <c r="WJW172" s="244"/>
      <c r="WJX172" s="244"/>
      <c r="WJY172" s="244"/>
      <c r="WJZ172" s="244"/>
      <c r="WKA172" s="244"/>
      <c r="WKB172" s="244"/>
      <c r="WKC172" s="244"/>
      <c r="WKD172" s="244"/>
      <c r="WKE172" s="244"/>
      <c r="WKF172" s="244"/>
      <c r="WKG172" s="244"/>
      <c r="WKH172" s="244"/>
      <c r="WKI172" s="244"/>
      <c r="WKJ172" s="244"/>
      <c r="WKK172" s="244"/>
      <c r="WKL172" s="244"/>
      <c r="WKM172" s="244"/>
      <c r="WKN172" s="244"/>
      <c r="WKO172" s="244"/>
      <c r="WKP172" s="244"/>
      <c r="WKQ172" s="244"/>
      <c r="WKR172" s="244"/>
      <c r="WKS172" s="244"/>
      <c r="WKT172" s="244"/>
      <c r="WKU172" s="244"/>
      <c r="WKV172" s="244"/>
      <c r="WKW172" s="244"/>
      <c r="WKX172" s="244"/>
      <c r="WKY172" s="244"/>
      <c r="WKZ172" s="244"/>
      <c r="WLA172" s="244"/>
      <c r="WLB172" s="244"/>
      <c r="WLC172" s="244"/>
      <c r="WLD172" s="244"/>
      <c r="WLE172" s="244"/>
      <c r="WLF172" s="244"/>
      <c r="WLG172" s="244"/>
      <c r="WLH172" s="244"/>
      <c r="WLI172" s="244"/>
      <c r="WLJ172" s="244"/>
      <c r="WLK172" s="244"/>
      <c r="WLL172" s="244"/>
      <c r="WLM172" s="244"/>
      <c r="WLN172" s="244"/>
      <c r="WLO172" s="244"/>
      <c r="WLP172" s="244"/>
      <c r="WLQ172" s="244"/>
      <c r="WLR172" s="244"/>
      <c r="WLS172" s="244"/>
      <c r="WLT172" s="244"/>
      <c r="WLU172" s="244"/>
      <c r="WLV172" s="244"/>
      <c r="WLW172" s="244"/>
      <c r="WLX172" s="244"/>
      <c r="WLY172" s="244"/>
      <c r="WLZ172" s="244"/>
      <c r="WMA172" s="244"/>
      <c r="WMB172" s="244"/>
      <c r="WMC172" s="244"/>
      <c r="WMD172" s="244"/>
      <c r="WME172" s="244"/>
      <c r="WMF172" s="244"/>
      <c r="WMG172" s="244"/>
      <c r="WMH172" s="244"/>
      <c r="WMI172" s="244"/>
      <c r="WMJ172" s="244"/>
      <c r="WMK172" s="244"/>
      <c r="WML172" s="244"/>
      <c r="WMM172" s="244"/>
      <c r="WMN172" s="244"/>
      <c r="WMO172" s="244"/>
      <c r="WMP172" s="244"/>
      <c r="WMQ172" s="244"/>
      <c r="WMR172" s="244"/>
      <c r="WMS172" s="244"/>
      <c r="WMT172" s="244"/>
      <c r="WMU172" s="244"/>
      <c r="WMV172" s="244"/>
      <c r="WMW172" s="244"/>
      <c r="WMX172" s="244"/>
      <c r="WMY172" s="244"/>
      <c r="WMZ172" s="244"/>
      <c r="WNA172" s="244"/>
      <c r="WNB172" s="244"/>
      <c r="WNC172" s="244"/>
      <c r="WND172" s="244"/>
      <c r="WNE172" s="244"/>
      <c r="WNF172" s="244"/>
      <c r="WNG172" s="244"/>
      <c r="WNH172" s="244"/>
      <c r="WNI172" s="244"/>
      <c r="WNJ172" s="244"/>
      <c r="WNK172" s="244"/>
      <c r="WNL172" s="244"/>
      <c r="WNM172" s="244"/>
      <c r="WNN172" s="244"/>
      <c r="WNO172" s="244"/>
      <c r="WNP172" s="244"/>
      <c r="WNQ172" s="244"/>
      <c r="WNR172" s="244"/>
      <c r="WNS172" s="244"/>
      <c r="WNT172" s="244"/>
      <c r="WNU172" s="244"/>
      <c r="WNV172" s="244"/>
      <c r="WNW172" s="244"/>
      <c r="WNX172" s="244"/>
      <c r="WNY172" s="244"/>
      <c r="WNZ172" s="244"/>
      <c r="WOA172" s="244"/>
      <c r="WOB172" s="244"/>
      <c r="WOC172" s="244"/>
      <c r="WOD172" s="244"/>
      <c r="WOE172" s="244"/>
      <c r="WOF172" s="244"/>
      <c r="WOG172" s="244"/>
      <c r="WOH172" s="244"/>
      <c r="WOI172" s="244"/>
      <c r="WOJ172" s="244"/>
      <c r="WOK172" s="244"/>
      <c r="WOL172" s="244"/>
      <c r="WOM172" s="244"/>
      <c r="WON172" s="244"/>
      <c r="WOO172" s="244"/>
      <c r="WOP172" s="244"/>
      <c r="WOQ172" s="244"/>
      <c r="WOR172" s="244"/>
      <c r="WOS172" s="244"/>
      <c r="WOT172" s="244"/>
      <c r="WOU172" s="244"/>
      <c r="WOV172" s="244"/>
      <c r="WOW172" s="244"/>
      <c r="WOX172" s="244"/>
      <c r="WOY172" s="244"/>
      <c r="WOZ172" s="244"/>
      <c r="WPA172" s="244"/>
      <c r="WPB172" s="244"/>
      <c r="WPC172" s="244"/>
      <c r="WPD172" s="244"/>
      <c r="WPE172" s="244"/>
      <c r="WPF172" s="244"/>
      <c r="WPG172" s="244"/>
      <c r="WPH172" s="244"/>
      <c r="WPI172" s="244"/>
      <c r="WPJ172" s="244"/>
      <c r="WPK172" s="244"/>
      <c r="WPL172" s="244"/>
      <c r="WPM172" s="244"/>
      <c r="WPN172" s="244"/>
      <c r="WPO172" s="244"/>
      <c r="WPP172" s="244"/>
      <c r="WPQ172" s="244"/>
      <c r="WPR172" s="244"/>
      <c r="WPS172" s="244"/>
      <c r="WPT172" s="244"/>
      <c r="WPU172" s="244"/>
      <c r="WPV172" s="244"/>
      <c r="WPW172" s="244"/>
      <c r="WPX172" s="244"/>
      <c r="WPY172" s="244"/>
      <c r="WPZ172" s="244"/>
      <c r="WQA172" s="244"/>
      <c r="WQB172" s="244"/>
      <c r="WQC172" s="244"/>
      <c r="WQD172" s="244"/>
      <c r="WQE172" s="244"/>
      <c r="WQF172" s="244"/>
      <c r="WQG172" s="244"/>
      <c r="WQH172" s="244"/>
      <c r="WQI172" s="244"/>
      <c r="WQJ172" s="244"/>
      <c r="WQK172" s="244"/>
      <c r="WQL172" s="244"/>
      <c r="WQM172" s="244"/>
      <c r="WQN172" s="244"/>
      <c r="WQO172" s="244"/>
      <c r="WQP172" s="244"/>
      <c r="WQQ172" s="244"/>
      <c r="WQR172" s="244"/>
      <c r="WQS172" s="244"/>
      <c r="WQT172" s="244"/>
      <c r="WQU172" s="244"/>
      <c r="WQV172" s="244"/>
      <c r="WQW172" s="244"/>
      <c r="WQX172" s="244"/>
      <c r="WQY172" s="244"/>
      <c r="WQZ172" s="244"/>
      <c r="WRA172" s="244"/>
      <c r="WRB172" s="244"/>
      <c r="WRC172" s="244"/>
      <c r="WRD172" s="244"/>
      <c r="WRE172" s="244"/>
      <c r="WRF172" s="244"/>
      <c r="WRG172" s="244"/>
      <c r="WRH172" s="244"/>
      <c r="WRI172" s="244"/>
      <c r="WRJ172" s="244"/>
      <c r="WRK172" s="244"/>
      <c r="WRL172" s="244"/>
      <c r="WRM172" s="244"/>
      <c r="WRN172" s="244"/>
      <c r="WRO172" s="244"/>
      <c r="WRP172" s="244"/>
      <c r="WRQ172" s="244"/>
      <c r="WRR172" s="244"/>
      <c r="WRS172" s="244"/>
      <c r="WRT172" s="244"/>
      <c r="WRU172" s="244"/>
      <c r="WRV172" s="244"/>
      <c r="WRW172" s="244"/>
      <c r="WRX172" s="244"/>
      <c r="WRY172" s="244"/>
      <c r="WRZ172" s="244"/>
      <c r="WSA172" s="244"/>
      <c r="WSB172" s="244"/>
      <c r="WSC172" s="244"/>
      <c r="WSD172" s="244"/>
      <c r="WSE172" s="244"/>
      <c r="WSF172" s="244"/>
      <c r="WSG172" s="244"/>
      <c r="WSH172" s="244"/>
      <c r="WSI172" s="244"/>
      <c r="WSJ172" s="244"/>
      <c r="WSK172" s="244"/>
      <c r="WSL172" s="244"/>
      <c r="WSM172" s="244"/>
      <c r="WSN172" s="244"/>
      <c r="WSO172" s="244"/>
      <c r="WSP172" s="244"/>
      <c r="WSQ172" s="244"/>
      <c r="WSR172" s="244"/>
      <c r="WSS172" s="244"/>
      <c r="WST172" s="244"/>
      <c r="WSU172" s="244"/>
      <c r="WSV172" s="244"/>
      <c r="WSW172" s="244"/>
      <c r="WSX172" s="244"/>
      <c r="WSY172" s="244"/>
      <c r="WSZ172" s="244"/>
      <c r="WTA172" s="244"/>
      <c r="WTB172" s="244"/>
      <c r="WTC172" s="244"/>
      <c r="WTD172" s="244"/>
      <c r="WTE172" s="244"/>
      <c r="WTF172" s="244"/>
      <c r="WTG172" s="244"/>
      <c r="WTH172" s="244"/>
      <c r="WTI172" s="244"/>
      <c r="WTJ172" s="244"/>
      <c r="WTK172" s="244"/>
      <c r="WTL172" s="244"/>
      <c r="WTM172" s="244"/>
      <c r="WTN172" s="244"/>
      <c r="WTO172" s="244"/>
      <c r="WTP172" s="244"/>
      <c r="WTQ172" s="244"/>
      <c r="WTR172" s="244"/>
      <c r="WTS172" s="244"/>
      <c r="WTT172" s="244"/>
      <c r="WTU172" s="244"/>
      <c r="WTV172" s="244"/>
      <c r="WTW172" s="244"/>
      <c r="WTX172" s="244"/>
      <c r="WTY172" s="244"/>
      <c r="WTZ172" s="244"/>
      <c r="WUA172" s="244"/>
      <c r="WUB172" s="244"/>
      <c r="WUC172" s="244"/>
      <c r="WUD172" s="244"/>
      <c r="WUE172" s="244"/>
      <c r="WUF172" s="244"/>
      <c r="WUG172" s="244"/>
      <c r="WUH172" s="244"/>
      <c r="WUI172" s="244"/>
      <c r="WUJ172" s="244"/>
      <c r="WUK172" s="244"/>
      <c r="WUL172" s="244"/>
      <c r="WUM172" s="244"/>
      <c r="WUN172" s="244"/>
      <c r="WUO172" s="244"/>
      <c r="WUP172" s="244"/>
      <c r="WUQ172" s="244"/>
      <c r="WUR172" s="244"/>
      <c r="WUS172" s="244"/>
      <c r="WUT172" s="244"/>
      <c r="WUU172" s="244"/>
      <c r="WUV172" s="244"/>
      <c r="WUW172" s="244"/>
      <c r="WUX172" s="244"/>
      <c r="WUY172" s="244"/>
      <c r="WUZ172" s="244"/>
      <c r="WVA172" s="244"/>
      <c r="WVB172" s="244"/>
      <c r="WVC172" s="244"/>
      <c r="WVD172" s="244"/>
      <c r="WVE172" s="244"/>
      <c r="WVF172" s="244"/>
      <c r="WVG172" s="244"/>
      <c r="WVH172" s="244"/>
      <c r="WVI172" s="244"/>
      <c r="WVJ172" s="244"/>
      <c r="WVK172" s="244"/>
      <c r="WVL172" s="244"/>
      <c r="WVM172" s="244"/>
      <c r="WVN172" s="244"/>
      <c r="WVO172" s="244"/>
      <c r="WVP172" s="244"/>
      <c r="WVQ172" s="244"/>
      <c r="WVR172" s="244"/>
      <c r="WVS172" s="244"/>
      <c r="WVT172" s="244"/>
      <c r="WVU172" s="244"/>
      <c r="WVV172" s="244"/>
      <c r="WVW172" s="244"/>
      <c r="WVX172" s="244"/>
      <c r="WVY172" s="244"/>
      <c r="WVZ172" s="244"/>
      <c r="WWA172" s="244"/>
      <c r="WWB172" s="244"/>
      <c r="WWC172" s="244"/>
      <c r="WWD172" s="244"/>
      <c r="WWE172" s="244"/>
      <c r="WWF172" s="244"/>
      <c r="WWG172" s="244"/>
      <c r="WWH172" s="244"/>
      <c r="WWI172" s="244"/>
      <c r="WWJ172" s="244"/>
      <c r="WWK172" s="244"/>
      <c r="WWL172" s="244"/>
      <c r="WWM172" s="244"/>
      <c r="WWN172" s="244"/>
      <c r="WWO172" s="244"/>
      <c r="WWP172" s="244"/>
      <c r="WWQ172" s="244"/>
      <c r="WWR172" s="244"/>
      <c r="WWS172" s="244"/>
      <c r="WWT172" s="244"/>
      <c r="WWU172" s="244"/>
      <c r="WWV172" s="244"/>
      <c r="WWW172" s="244"/>
      <c r="WWX172" s="244"/>
      <c r="WWY172" s="244"/>
      <c r="WWZ172" s="244"/>
      <c r="WXA172" s="244"/>
      <c r="WXB172" s="244"/>
      <c r="WXC172" s="244"/>
      <c r="WXD172" s="244"/>
      <c r="WXE172" s="244"/>
      <c r="WXF172" s="244"/>
      <c r="WXG172" s="244"/>
      <c r="WXH172" s="244"/>
      <c r="WXI172" s="244"/>
      <c r="WXJ172" s="244"/>
      <c r="WXK172" s="244"/>
      <c r="WXL172" s="244"/>
      <c r="WXM172" s="244"/>
      <c r="WXN172" s="244"/>
      <c r="WXO172" s="244"/>
      <c r="WXP172" s="244"/>
      <c r="WXQ172" s="244"/>
      <c r="WXR172" s="244"/>
      <c r="WXS172" s="244"/>
      <c r="WXT172" s="244"/>
      <c r="WXU172" s="244"/>
      <c r="WXV172" s="244"/>
      <c r="WXW172" s="244"/>
      <c r="WXX172" s="244"/>
      <c r="WXY172" s="244"/>
      <c r="WXZ172" s="244"/>
      <c r="WYA172" s="244"/>
      <c r="WYB172" s="244"/>
      <c r="WYC172" s="244"/>
      <c r="WYD172" s="244"/>
      <c r="WYE172" s="244"/>
      <c r="WYF172" s="244"/>
      <c r="WYG172" s="244"/>
      <c r="WYH172" s="244"/>
      <c r="WYI172" s="244"/>
      <c r="WYJ172" s="244"/>
      <c r="WYK172" s="244"/>
      <c r="WYL172" s="244"/>
      <c r="WYM172" s="244"/>
      <c r="WYN172" s="244"/>
      <c r="WYO172" s="244"/>
      <c r="WYP172" s="244"/>
      <c r="WYQ172" s="244"/>
      <c r="WYR172" s="244"/>
      <c r="WYS172" s="244"/>
      <c r="WYT172" s="244"/>
      <c r="WYU172" s="244"/>
      <c r="WYV172" s="244"/>
      <c r="WYW172" s="244"/>
      <c r="WYX172" s="244"/>
      <c r="WYY172" s="244"/>
      <c r="WYZ172" s="244"/>
      <c r="WZA172" s="244"/>
      <c r="WZB172" s="244"/>
      <c r="WZC172" s="244"/>
      <c r="WZD172" s="244"/>
      <c r="WZE172" s="244"/>
      <c r="WZF172" s="244"/>
      <c r="WZG172" s="244"/>
      <c r="WZH172" s="244"/>
      <c r="WZI172" s="244"/>
      <c r="WZJ172" s="244"/>
      <c r="WZK172" s="244"/>
      <c r="WZL172" s="244"/>
      <c r="WZM172" s="244"/>
      <c r="WZN172" s="244"/>
      <c r="WZO172" s="244"/>
      <c r="WZP172" s="244"/>
      <c r="WZQ172" s="244"/>
      <c r="WZR172" s="244"/>
      <c r="WZS172" s="244"/>
      <c r="WZT172" s="244"/>
      <c r="WZU172" s="244"/>
      <c r="WZV172" s="244"/>
      <c r="WZW172" s="244"/>
      <c r="WZX172" s="244"/>
      <c r="WZY172" s="244"/>
      <c r="WZZ172" s="244"/>
      <c r="XAA172" s="244"/>
      <c r="XAB172" s="244"/>
      <c r="XAC172" s="244"/>
      <c r="XAD172" s="244"/>
      <c r="XAE172" s="244"/>
      <c r="XAF172" s="244"/>
      <c r="XAG172" s="244"/>
      <c r="XAH172" s="244"/>
      <c r="XAI172" s="244"/>
      <c r="XAJ172" s="244"/>
      <c r="XAK172" s="244"/>
      <c r="XAL172" s="244"/>
      <c r="XAM172" s="244"/>
      <c r="XAN172" s="244"/>
      <c r="XAO172" s="244"/>
      <c r="XAP172" s="244"/>
      <c r="XAQ172" s="244"/>
      <c r="XAR172" s="244"/>
      <c r="XAS172" s="244"/>
      <c r="XAT172" s="244"/>
      <c r="XAU172" s="244"/>
      <c r="XAV172" s="244"/>
      <c r="XAW172" s="244"/>
      <c r="XAX172" s="244"/>
      <c r="XAY172" s="244"/>
      <c r="XAZ172" s="244"/>
      <c r="XBA172" s="244"/>
      <c r="XBB172" s="244"/>
      <c r="XBC172" s="244"/>
      <c r="XBD172" s="244"/>
      <c r="XBE172" s="244"/>
      <c r="XBF172" s="244"/>
      <c r="XBG172" s="244"/>
      <c r="XBH172" s="244"/>
      <c r="XBI172" s="244"/>
      <c r="XBJ172" s="244"/>
      <c r="XBK172" s="244"/>
      <c r="XBL172" s="244"/>
      <c r="XBM172" s="244"/>
      <c r="XBN172" s="244"/>
      <c r="XBO172" s="244"/>
      <c r="XBP172" s="244"/>
      <c r="XBQ172" s="244"/>
      <c r="XBR172" s="244"/>
      <c r="XBS172" s="244"/>
      <c r="XBT172" s="244"/>
      <c r="XBU172" s="244"/>
      <c r="XBV172" s="244"/>
      <c r="XBW172" s="244"/>
      <c r="XBX172" s="244"/>
      <c r="XBY172" s="244"/>
      <c r="XBZ172" s="244"/>
      <c r="XCA172" s="244"/>
      <c r="XCB172" s="244"/>
      <c r="XCC172" s="244"/>
      <c r="XCD172" s="244"/>
      <c r="XCE172" s="244"/>
      <c r="XCF172" s="244"/>
      <c r="XCG172" s="244"/>
      <c r="XCH172" s="244"/>
      <c r="XCI172" s="244"/>
      <c r="XCJ172" s="244"/>
      <c r="XCK172" s="244"/>
      <c r="XCL172" s="244"/>
      <c r="XCM172" s="244"/>
      <c r="XCN172" s="244"/>
      <c r="XCO172" s="244"/>
      <c r="XCP172" s="244"/>
      <c r="XCQ172" s="244"/>
      <c r="XCR172" s="244"/>
      <c r="XCS172" s="244"/>
      <c r="XCT172" s="244"/>
      <c r="XCU172" s="244"/>
      <c r="XCV172" s="244"/>
      <c r="XCW172" s="244"/>
      <c r="XCX172" s="244"/>
      <c r="XCY172" s="244"/>
      <c r="XCZ172" s="244"/>
      <c r="XDA172" s="244"/>
      <c r="XDB172" s="244"/>
      <c r="XDC172" s="244"/>
      <c r="XDD172" s="244"/>
      <c r="XDE172" s="244"/>
      <c r="XDF172" s="244"/>
      <c r="XDG172" s="244"/>
      <c r="XDH172" s="244"/>
      <c r="XDI172" s="244"/>
      <c r="XDJ172" s="244"/>
      <c r="XDK172" s="244"/>
      <c r="XDL172" s="244"/>
      <c r="XDM172" s="244"/>
      <c r="XDN172" s="244"/>
      <c r="XDO172" s="244"/>
      <c r="XDP172" s="244"/>
      <c r="XDQ172" s="244"/>
      <c r="XDR172" s="244"/>
      <c r="XDS172" s="244"/>
      <c r="XDT172" s="244"/>
      <c r="XDU172" s="244"/>
      <c r="XDV172" s="244"/>
      <c r="XDW172" s="244"/>
      <c r="XDX172" s="244"/>
      <c r="XDY172" s="244"/>
      <c r="XDZ172" s="244"/>
      <c r="XEA172" s="244"/>
      <c r="XEB172" s="244"/>
      <c r="XEC172" s="244"/>
      <c r="XED172" s="244"/>
      <c r="XEE172" s="244"/>
      <c r="XEF172" s="244"/>
      <c r="XEG172" s="244"/>
      <c r="XEH172" s="244"/>
      <c r="XEI172" s="244"/>
      <c r="XEJ172" s="244"/>
      <c r="XEK172" s="244"/>
      <c r="XEL172" s="244"/>
      <c r="XEM172" s="244"/>
      <c r="XEN172" s="244"/>
      <c r="XEO172" s="244"/>
      <c r="XEP172" s="244"/>
      <c r="XEQ172" s="244"/>
      <c r="XER172" s="244"/>
      <c r="XES172" s="244"/>
      <c r="XET172" s="244"/>
      <c r="XEU172" s="244"/>
      <c r="XEV172" s="244"/>
      <c r="XEW172" s="244"/>
      <c r="XEX172" s="244"/>
      <c r="XEY172" s="244"/>
      <c r="XEZ172" s="244"/>
      <c r="XFA172" s="244"/>
      <c r="XFB172" s="244"/>
      <c r="XFC172" s="244"/>
      <c r="XFD172" s="244"/>
    </row>
    <row r="173" spans="1:16384">
      <c r="A173" s="106" t="s">
        <v>239</v>
      </c>
      <c r="B173" s="243"/>
      <c r="C173" s="243"/>
      <c r="D173" s="243"/>
      <c r="E173" s="243"/>
      <c r="F173" s="243"/>
      <c r="G173" s="243"/>
      <c r="H173" s="243"/>
      <c r="I173" s="243"/>
      <c r="J173" s="243"/>
      <c r="K173" s="243"/>
      <c r="L173" s="243"/>
      <c r="M173" s="243"/>
      <c r="N173" s="243"/>
      <c r="O173" s="243"/>
      <c r="P173" s="243"/>
      <c r="Q173" s="243"/>
      <c r="R173" s="243"/>
      <c r="S173" s="243"/>
      <c r="T173" s="243"/>
      <c r="U173" s="243"/>
      <c r="V173" s="260"/>
      <c r="W173" s="243"/>
    </row>
    <row r="174" spans="1:16384">
      <c r="A174" s="208" t="s">
        <v>32</v>
      </c>
      <c r="B174" s="250"/>
      <c r="C174" s="250"/>
      <c r="D174" s="250"/>
      <c r="E174" s="250"/>
      <c r="F174" s="250"/>
      <c r="G174" s="250"/>
      <c r="H174" s="250"/>
      <c r="I174" s="250"/>
      <c r="J174" s="250"/>
      <c r="K174" s="250"/>
      <c r="L174" s="250"/>
      <c r="M174" s="250"/>
      <c r="N174" s="250"/>
      <c r="O174" s="250"/>
      <c r="P174" s="250"/>
      <c r="Q174" s="250"/>
      <c r="R174" s="250"/>
      <c r="S174" s="250"/>
      <c r="T174" s="250"/>
      <c r="U174" s="250"/>
      <c r="V174" s="258"/>
      <c r="W174" s="250"/>
    </row>
    <row r="175" spans="1:16384">
      <c r="A175" s="250" t="s">
        <v>240</v>
      </c>
      <c r="B175" s="246">
        <f t="shared" ref="B175:U175" si="74">B153+B142+B164+B131</f>
        <v>0</v>
      </c>
      <c r="C175" s="246">
        <f t="shared" si="74"/>
        <v>0</v>
      </c>
      <c r="D175" s="246">
        <f t="shared" si="74"/>
        <v>0</v>
      </c>
      <c r="E175" s="246">
        <f t="shared" si="74"/>
        <v>0</v>
      </c>
      <c r="F175" s="246">
        <f t="shared" si="74"/>
        <v>0</v>
      </c>
      <c r="G175" s="246">
        <f t="shared" si="74"/>
        <v>0</v>
      </c>
      <c r="H175" s="246">
        <f t="shared" si="74"/>
        <v>0</v>
      </c>
      <c r="I175" s="246">
        <f t="shared" si="74"/>
        <v>0</v>
      </c>
      <c r="J175" s="246">
        <f t="shared" si="74"/>
        <v>0</v>
      </c>
      <c r="K175" s="246">
        <f t="shared" si="74"/>
        <v>0</v>
      </c>
      <c r="L175" s="246">
        <f t="shared" si="74"/>
        <v>0</v>
      </c>
      <c r="M175" s="246">
        <f t="shared" si="74"/>
        <v>0</v>
      </c>
      <c r="N175" s="246">
        <f t="shared" si="74"/>
        <v>0</v>
      </c>
      <c r="O175" s="246">
        <f t="shared" si="74"/>
        <v>0</v>
      </c>
      <c r="P175" s="246">
        <f t="shared" si="74"/>
        <v>0</v>
      </c>
      <c r="Q175" s="246">
        <f t="shared" si="74"/>
        <v>0</v>
      </c>
      <c r="R175" s="246">
        <f t="shared" si="74"/>
        <v>0</v>
      </c>
      <c r="S175" s="246">
        <f t="shared" si="74"/>
        <v>0</v>
      </c>
      <c r="T175" s="246">
        <f t="shared" si="74"/>
        <v>0</v>
      </c>
      <c r="U175" s="246">
        <f t="shared" si="74"/>
        <v>0</v>
      </c>
      <c r="V175" s="259">
        <f>SUM(B175:U175)</f>
        <v>0</v>
      </c>
      <c r="W175" s="246">
        <f>V175/20</f>
        <v>0</v>
      </c>
    </row>
    <row r="176" spans="1:16384">
      <c r="A176" s="208" t="s">
        <v>33</v>
      </c>
      <c r="B176" s="246"/>
      <c r="C176" s="246"/>
      <c r="D176" s="246"/>
      <c r="E176" s="246"/>
      <c r="F176" s="246"/>
      <c r="G176" s="246"/>
      <c r="H176" s="246"/>
      <c r="I176" s="246"/>
      <c r="J176" s="246"/>
      <c r="K176" s="246"/>
      <c r="L176" s="246"/>
      <c r="M176" s="246"/>
      <c r="N176" s="246"/>
      <c r="O176" s="246"/>
      <c r="P176" s="246"/>
      <c r="Q176" s="246"/>
      <c r="R176" s="246"/>
      <c r="S176" s="246"/>
      <c r="T176" s="246"/>
      <c r="U176" s="246"/>
      <c r="V176" s="259"/>
      <c r="W176" s="246"/>
    </row>
    <row r="177" spans="1:23">
      <c r="A177" s="250" t="s">
        <v>34</v>
      </c>
      <c r="B177" s="246">
        <f>B155+B144+B166+B133</f>
        <v>3.4616620232420772</v>
      </c>
      <c r="C177" s="246">
        <f>C155+C144+C166+C133</f>
        <v>3.4616620232420772</v>
      </c>
      <c r="D177" s="246">
        <f t="shared" ref="D177:U177" si="75">D155+D144+D166+D133</f>
        <v>3.4616620232420772</v>
      </c>
      <c r="E177" s="246">
        <f t="shared" si="75"/>
        <v>3.4616620232420772</v>
      </c>
      <c r="F177" s="246">
        <f t="shared" si="75"/>
        <v>3.4616620232420772</v>
      </c>
      <c r="G177" s="246">
        <f t="shared" si="75"/>
        <v>3.4616620232420772</v>
      </c>
      <c r="H177" s="246">
        <f t="shared" si="75"/>
        <v>3.4707131508666018</v>
      </c>
      <c r="I177" s="246">
        <f t="shared" si="75"/>
        <v>3.4707131508666018</v>
      </c>
      <c r="J177" s="246">
        <f t="shared" si="75"/>
        <v>3.4707131508666018</v>
      </c>
      <c r="K177" s="246">
        <f t="shared" si="75"/>
        <v>3.4707131508666018</v>
      </c>
      <c r="L177" s="246">
        <f t="shared" si="75"/>
        <v>3.4707131508666018</v>
      </c>
      <c r="M177" s="246">
        <f>M155+M144+M166+M133</f>
        <v>3.4707131508666018</v>
      </c>
      <c r="N177" s="246">
        <f t="shared" si="75"/>
        <v>3.4707131508666018</v>
      </c>
      <c r="O177" s="246">
        <f t="shared" si="75"/>
        <v>3.4707131508666018</v>
      </c>
      <c r="P177" s="246">
        <f t="shared" si="75"/>
        <v>3.4707131508666018</v>
      </c>
      <c r="Q177" s="246">
        <f t="shared" si="75"/>
        <v>3.4707131508666018</v>
      </c>
      <c r="R177" s="246">
        <f t="shared" si="75"/>
        <v>3.4707131508666018</v>
      </c>
      <c r="S177" s="246">
        <f t="shared" si="75"/>
        <v>3.4707131508666018</v>
      </c>
      <c r="T177" s="246">
        <f t="shared" si="75"/>
        <v>3.4707131508666018</v>
      </c>
      <c r="U177" s="246">
        <f t="shared" si="75"/>
        <v>3.4707131508666018</v>
      </c>
      <c r="V177" s="259">
        <f>SUM(B177:U177)</f>
        <v>69.359956251584876</v>
      </c>
      <c r="W177" s="246">
        <f>V177/20</f>
        <v>3.4679978125792439</v>
      </c>
    </row>
    <row r="178" spans="1:23">
      <c r="A178" s="208"/>
      <c r="B178" s="246"/>
      <c r="C178" s="246"/>
      <c r="D178" s="246"/>
      <c r="E178" s="246"/>
      <c r="F178" s="246"/>
      <c r="G178" s="246"/>
      <c r="H178" s="246"/>
      <c r="I178" s="246"/>
      <c r="J178" s="246"/>
      <c r="K178" s="246"/>
      <c r="L178" s="246"/>
      <c r="M178" s="246"/>
      <c r="N178" s="246"/>
      <c r="O178" s="246"/>
      <c r="P178" s="246"/>
      <c r="Q178" s="246"/>
      <c r="R178" s="246"/>
      <c r="S178" s="246"/>
      <c r="T178" s="246"/>
      <c r="U178" s="246"/>
      <c r="V178" s="259"/>
      <c r="W178" s="246"/>
    </row>
    <row r="179" spans="1:23">
      <c r="A179" s="250" t="s">
        <v>36</v>
      </c>
      <c r="B179" s="246">
        <f t="shared" ref="B179:U179" si="76">B175</f>
        <v>0</v>
      </c>
      <c r="C179" s="246">
        <f t="shared" si="76"/>
        <v>0</v>
      </c>
      <c r="D179" s="246">
        <f t="shared" si="76"/>
        <v>0</v>
      </c>
      <c r="E179" s="246">
        <f t="shared" si="76"/>
        <v>0</v>
      </c>
      <c r="F179" s="246">
        <f t="shared" si="76"/>
        <v>0</v>
      </c>
      <c r="G179" s="246">
        <f t="shared" si="76"/>
        <v>0</v>
      </c>
      <c r="H179" s="246">
        <f t="shared" si="76"/>
        <v>0</v>
      </c>
      <c r="I179" s="246">
        <f t="shared" si="76"/>
        <v>0</v>
      </c>
      <c r="J179" s="246">
        <f t="shared" si="76"/>
        <v>0</v>
      </c>
      <c r="K179" s="246">
        <f t="shared" si="76"/>
        <v>0</v>
      </c>
      <c r="L179" s="246">
        <f t="shared" si="76"/>
        <v>0</v>
      </c>
      <c r="M179" s="246">
        <f t="shared" si="76"/>
        <v>0</v>
      </c>
      <c r="N179" s="246">
        <f t="shared" si="76"/>
        <v>0</v>
      </c>
      <c r="O179" s="246">
        <f t="shared" si="76"/>
        <v>0</v>
      </c>
      <c r="P179" s="246">
        <f t="shared" si="76"/>
        <v>0</v>
      </c>
      <c r="Q179" s="246">
        <f t="shared" si="76"/>
        <v>0</v>
      </c>
      <c r="R179" s="246">
        <f t="shared" si="76"/>
        <v>0</v>
      </c>
      <c r="S179" s="246">
        <f t="shared" si="76"/>
        <v>0</v>
      </c>
      <c r="T179" s="246">
        <f t="shared" si="76"/>
        <v>0</v>
      </c>
      <c r="U179" s="246">
        <f t="shared" si="76"/>
        <v>0</v>
      </c>
      <c r="V179" s="259">
        <f t="shared" ref="V179:V181" si="77">SUM(B179:U179)</f>
        <v>0</v>
      </c>
      <c r="W179" s="246">
        <f t="shared" ref="W179:W181" si="78">V179/20</f>
        <v>0</v>
      </c>
    </row>
    <row r="180" spans="1:23">
      <c r="A180" s="250" t="s">
        <v>37</v>
      </c>
      <c r="B180" s="246">
        <f t="shared" ref="B180:U180" si="79">B177</f>
        <v>3.4616620232420772</v>
      </c>
      <c r="C180" s="246">
        <f t="shared" si="79"/>
        <v>3.4616620232420772</v>
      </c>
      <c r="D180" s="246">
        <f t="shared" si="79"/>
        <v>3.4616620232420772</v>
      </c>
      <c r="E180" s="246">
        <f t="shared" si="79"/>
        <v>3.4616620232420772</v>
      </c>
      <c r="F180" s="246">
        <f t="shared" si="79"/>
        <v>3.4616620232420772</v>
      </c>
      <c r="G180" s="246">
        <f t="shared" si="79"/>
        <v>3.4616620232420772</v>
      </c>
      <c r="H180" s="246">
        <f t="shared" si="79"/>
        <v>3.4707131508666018</v>
      </c>
      <c r="I180" s="246">
        <f t="shared" si="79"/>
        <v>3.4707131508666018</v>
      </c>
      <c r="J180" s="246">
        <f t="shared" si="79"/>
        <v>3.4707131508666018</v>
      </c>
      <c r="K180" s="246">
        <f t="shared" si="79"/>
        <v>3.4707131508666018</v>
      </c>
      <c r="L180" s="246">
        <f t="shared" si="79"/>
        <v>3.4707131508666018</v>
      </c>
      <c r="M180" s="246">
        <f t="shared" si="79"/>
        <v>3.4707131508666018</v>
      </c>
      <c r="N180" s="246">
        <f t="shared" si="79"/>
        <v>3.4707131508666018</v>
      </c>
      <c r="O180" s="246">
        <f t="shared" si="79"/>
        <v>3.4707131508666018</v>
      </c>
      <c r="P180" s="246">
        <f t="shared" si="79"/>
        <v>3.4707131508666018</v>
      </c>
      <c r="Q180" s="246">
        <f t="shared" si="79"/>
        <v>3.4707131508666018</v>
      </c>
      <c r="R180" s="246">
        <f t="shared" si="79"/>
        <v>3.4707131508666018</v>
      </c>
      <c r="S180" s="246">
        <f t="shared" si="79"/>
        <v>3.4707131508666018</v>
      </c>
      <c r="T180" s="246">
        <f t="shared" si="79"/>
        <v>3.4707131508666018</v>
      </c>
      <c r="U180" s="246">
        <f t="shared" si="79"/>
        <v>3.4707131508666018</v>
      </c>
      <c r="V180" s="259">
        <f t="shared" si="77"/>
        <v>69.359956251584876</v>
      </c>
      <c r="W180" s="246">
        <f t="shared" si="78"/>
        <v>3.4679978125792439</v>
      </c>
    </row>
    <row r="181" spans="1:23" s="7" customFormat="1">
      <c r="A181" s="106" t="s">
        <v>35</v>
      </c>
      <c r="B181" s="107">
        <f>B180+B179</f>
        <v>3.4616620232420772</v>
      </c>
      <c r="C181" s="107">
        <f t="shared" ref="C181:U181" si="80">C180+C179</f>
        <v>3.4616620232420772</v>
      </c>
      <c r="D181" s="107">
        <f t="shared" si="80"/>
        <v>3.4616620232420772</v>
      </c>
      <c r="E181" s="107">
        <f t="shared" si="80"/>
        <v>3.4616620232420772</v>
      </c>
      <c r="F181" s="107">
        <f t="shared" si="80"/>
        <v>3.4616620232420772</v>
      </c>
      <c r="G181" s="107">
        <f t="shared" si="80"/>
        <v>3.4616620232420772</v>
      </c>
      <c r="H181" s="107">
        <f t="shared" si="80"/>
        <v>3.4707131508666018</v>
      </c>
      <c r="I181" s="107">
        <f t="shared" si="80"/>
        <v>3.4707131508666018</v>
      </c>
      <c r="J181" s="107">
        <f t="shared" si="80"/>
        <v>3.4707131508666018</v>
      </c>
      <c r="K181" s="107">
        <f t="shared" si="80"/>
        <v>3.4707131508666018</v>
      </c>
      <c r="L181" s="107">
        <f t="shared" si="80"/>
        <v>3.4707131508666018</v>
      </c>
      <c r="M181" s="107">
        <f t="shared" si="80"/>
        <v>3.4707131508666018</v>
      </c>
      <c r="N181" s="107">
        <f t="shared" si="80"/>
        <v>3.4707131508666018</v>
      </c>
      <c r="O181" s="107">
        <f t="shared" si="80"/>
        <v>3.4707131508666018</v>
      </c>
      <c r="P181" s="107">
        <f t="shared" si="80"/>
        <v>3.4707131508666018</v>
      </c>
      <c r="Q181" s="107">
        <f t="shared" si="80"/>
        <v>3.4707131508666018</v>
      </c>
      <c r="R181" s="107">
        <f t="shared" si="80"/>
        <v>3.4707131508666018</v>
      </c>
      <c r="S181" s="107">
        <f t="shared" si="80"/>
        <v>3.4707131508666018</v>
      </c>
      <c r="T181" s="107">
        <f t="shared" si="80"/>
        <v>3.4707131508666018</v>
      </c>
      <c r="U181" s="107">
        <f t="shared" si="80"/>
        <v>3.4707131508666018</v>
      </c>
      <c r="V181" s="260">
        <f t="shared" si="77"/>
        <v>69.359956251584876</v>
      </c>
      <c r="W181" s="107">
        <f t="shared" si="78"/>
        <v>3.4679978125792439</v>
      </c>
    </row>
    <row r="182" spans="1:23">
      <c r="A182" s="106" t="s">
        <v>185</v>
      </c>
      <c r="B182" s="243" t="s">
        <v>8</v>
      </c>
      <c r="C182" s="243" t="s">
        <v>8</v>
      </c>
      <c r="D182" s="243" t="s">
        <v>8</v>
      </c>
      <c r="E182" s="243" t="s">
        <v>8</v>
      </c>
      <c r="F182" s="243" t="s">
        <v>8</v>
      </c>
      <c r="G182" s="243" t="s">
        <v>8</v>
      </c>
      <c r="H182" s="243" t="s">
        <v>8</v>
      </c>
      <c r="I182" s="243" t="s">
        <v>8</v>
      </c>
      <c r="J182" s="243" t="s">
        <v>8</v>
      </c>
      <c r="K182" s="243" t="s">
        <v>8</v>
      </c>
      <c r="L182" s="243" t="s">
        <v>8</v>
      </c>
      <c r="M182" s="243" t="s">
        <v>8</v>
      </c>
      <c r="N182" s="243" t="s">
        <v>8</v>
      </c>
      <c r="O182" s="243" t="s">
        <v>8</v>
      </c>
      <c r="P182" s="243" t="s">
        <v>8</v>
      </c>
      <c r="Q182" s="243" t="s">
        <v>8</v>
      </c>
      <c r="R182" s="243" t="s">
        <v>8</v>
      </c>
      <c r="S182" s="243" t="s">
        <v>8</v>
      </c>
      <c r="T182" s="243" t="s">
        <v>8</v>
      </c>
      <c r="U182" s="243" t="s">
        <v>8</v>
      </c>
      <c r="V182" s="260">
        <f>NPV(3.5%,B181:U181)</f>
        <v>49.278945632069714</v>
      </c>
      <c r="W182" s="243" t="s">
        <v>8</v>
      </c>
    </row>
    <row r="183" spans="1:23">
      <c r="A183" s="244"/>
      <c r="B183" s="244"/>
      <c r="C183" s="244"/>
      <c r="D183" s="244"/>
      <c r="E183" s="244"/>
      <c r="F183" s="244"/>
      <c r="G183" s="244"/>
      <c r="H183" s="244"/>
      <c r="I183" s="244"/>
      <c r="J183" s="244"/>
      <c r="K183" s="244"/>
      <c r="L183" s="244"/>
      <c r="M183" s="244"/>
      <c r="N183" s="244"/>
      <c r="O183" s="244"/>
      <c r="P183" s="244"/>
      <c r="Q183" s="244"/>
      <c r="R183" s="244"/>
      <c r="S183" s="244"/>
      <c r="T183" s="244"/>
      <c r="U183" s="244"/>
      <c r="V183" s="271"/>
      <c r="W183" s="244"/>
    </row>
  </sheetData>
  <sheetProtection password="8725" sheet="1" objects="1" scenarios="1"/>
  <mergeCells count="11">
    <mergeCell ref="A66:W66"/>
    <mergeCell ref="V67:V68"/>
    <mergeCell ref="W67:W68"/>
    <mergeCell ref="A126:W126"/>
    <mergeCell ref="V127:V128"/>
    <mergeCell ref="W127:W128"/>
    <mergeCell ref="A5:W5"/>
    <mergeCell ref="A6:W6"/>
    <mergeCell ref="V7:V8"/>
    <mergeCell ref="W7:W8"/>
    <mergeCell ref="A3:W3"/>
  </mergeCells>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dimension ref="A1:AG186"/>
  <sheetViews>
    <sheetView zoomScale="80" zoomScaleNormal="80" workbookViewId="0">
      <selection activeCell="E15" sqref="E15"/>
    </sheetView>
  </sheetViews>
  <sheetFormatPr defaultRowHeight="12.75"/>
  <cols>
    <col min="1" max="1" width="31.140625" style="232" customWidth="1"/>
    <col min="2" max="21" width="8.28515625" style="232" customWidth="1"/>
    <col min="22" max="23" width="9.140625" style="232"/>
    <col min="24" max="24" width="0.28515625" style="232" customWidth="1"/>
    <col min="25" max="33" width="9.140625" style="232" hidden="1" customWidth="1"/>
    <col min="34" max="16384" width="9.140625" style="232"/>
  </cols>
  <sheetData>
    <row r="1" spans="1:33" s="241" customFormat="1" ht="38.25" customHeight="1">
      <c r="A1" s="236" t="s">
        <v>243</v>
      </c>
    </row>
    <row r="2" spans="1:33">
      <c r="A2" s="232" t="s">
        <v>244</v>
      </c>
    </row>
    <row r="3" spans="1:33" ht="28.5" customHeight="1">
      <c r="A3" s="474" t="s">
        <v>30</v>
      </c>
      <c r="B3" s="474"/>
      <c r="C3" s="474"/>
      <c r="D3" s="474"/>
      <c r="E3" s="474"/>
      <c r="F3" s="474"/>
      <c r="G3" s="474"/>
      <c r="H3" s="474"/>
      <c r="I3" s="474"/>
      <c r="J3" s="474"/>
      <c r="K3" s="474"/>
      <c r="L3" s="474"/>
      <c r="M3" s="474"/>
      <c r="N3" s="474"/>
      <c r="O3" s="474"/>
      <c r="P3" s="474"/>
      <c r="Q3" s="474"/>
      <c r="R3" s="474"/>
      <c r="S3" s="474"/>
      <c r="T3" s="474"/>
      <c r="U3" s="474"/>
      <c r="V3" s="474"/>
      <c r="W3" s="474"/>
      <c r="X3" s="235"/>
      <c r="Y3" s="235"/>
      <c r="Z3" s="235"/>
      <c r="AA3" s="235"/>
      <c r="AB3" s="235"/>
      <c r="AC3" s="235"/>
      <c r="AD3" s="235"/>
      <c r="AE3" s="235"/>
      <c r="AF3" s="235"/>
      <c r="AG3" s="235"/>
    </row>
    <row r="5" spans="1:33" ht="21.75" customHeight="1" thickBot="1">
      <c r="A5" s="475" t="s">
        <v>245</v>
      </c>
      <c r="B5" s="475"/>
      <c r="C5" s="475"/>
      <c r="D5" s="475"/>
      <c r="E5" s="475"/>
      <c r="F5" s="475"/>
      <c r="G5" s="475"/>
      <c r="H5" s="475"/>
      <c r="I5" s="475"/>
      <c r="J5" s="475"/>
      <c r="K5" s="475"/>
      <c r="L5" s="475"/>
      <c r="M5" s="475"/>
      <c r="N5" s="475"/>
      <c r="O5" s="475"/>
      <c r="P5" s="475"/>
      <c r="Q5" s="475"/>
      <c r="R5" s="475"/>
      <c r="S5" s="475"/>
      <c r="T5" s="475"/>
      <c r="U5" s="475"/>
      <c r="V5" s="475"/>
      <c r="W5" s="475"/>
    </row>
    <row r="6" spans="1:33" ht="24" customHeight="1" thickBot="1">
      <c r="A6" s="467" t="s">
        <v>39</v>
      </c>
      <c r="B6" s="468"/>
      <c r="C6" s="468"/>
      <c r="D6" s="468"/>
      <c r="E6" s="468"/>
      <c r="F6" s="468"/>
      <c r="G6" s="468"/>
      <c r="H6" s="468"/>
      <c r="I6" s="468"/>
      <c r="J6" s="468"/>
      <c r="K6" s="468"/>
      <c r="L6" s="468"/>
      <c r="M6" s="468"/>
      <c r="N6" s="468"/>
      <c r="O6" s="468"/>
      <c r="P6" s="468"/>
      <c r="Q6" s="468"/>
      <c r="R6" s="468"/>
      <c r="S6" s="468"/>
      <c r="T6" s="468"/>
      <c r="U6" s="468"/>
      <c r="V6" s="468"/>
      <c r="W6" s="469"/>
    </row>
    <row r="7" spans="1:33" ht="12.75" customHeight="1">
      <c r="A7" s="262" t="s">
        <v>31</v>
      </c>
      <c r="B7" s="251">
        <v>2013</v>
      </c>
      <c r="C7" s="251">
        <v>2014</v>
      </c>
      <c r="D7" s="251">
        <v>2015</v>
      </c>
      <c r="E7" s="251">
        <v>2016</v>
      </c>
      <c r="F7" s="251">
        <v>2017</v>
      </c>
      <c r="G7" s="251">
        <v>2018</v>
      </c>
      <c r="H7" s="251">
        <v>2019</v>
      </c>
      <c r="I7" s="251">
        <v>2020</v>
      </c>
      <c r="J7" s="251">
        <v>2021</v>
      </c>
      <c r="K7" s="251">
        <v>2022</v>
      </c>
      <c r="L7" s="251">
        <v>2023</v>
      </c>
      <c r="M7" s="251">
        <v>2024</v>
      </c>
      <c r="N7" s="251">
        <v>2025</v>
      </c>
      <c r="O7" s="251">
        <v>2026</v>
      </c>
      <c r="P7" s="251">
        <v>2027</v>
      </c>
      <c r="Q7" s="251">
        <v>2028</v>
      </c>
      <c r="R7" s="251">
        <v>2029</v>
      </c>
      <c r="S7" s="251">
        <v>2030</v>
      </c>
      <c r="T7" s="251">
        <v>2031</v>
      </c>
      <c r="U7" s="263">
        <v>2032</v>
      </c>
      <c r="V7" s="470" t="s">
        <v>7</v>
      </c>
      <c r="W7" s="472" t="s">
        <v>234</v>
      </c>
    </row>
    <row r="8" spans="1:33" ht="13.5" thickBot="1">
      <c r="A8" s="264" t="s">
        <v>233</v>
      </c>
      <c r="B8" s="252">
        <v>1</v>
      </c>
      <c r="C8" s="252">
        <v>2</v>
      </c>
      <c r="D8" s="252">
        <v>3</v>
      </c>
      <c r="E8" s="252">
        <v>4</v>
      </c>
      <c r="F8" s="252">
        <v>5</v>
      </c>
      <c r="G8" s="252">
        <v>6</v>
      </c>
      <c r="H8" s="252">
        <v>7</v>
      </c>
      <c r="I8" s="252">
        <v>8</v>
      </c>
      <c r="J8" s="252">
        <v>9</v>
      </c>
      <c r="K8" s="252">
        <v>10</v>
      </c>
      <c r="L8" s="252">
        <v>11</v>
      </c>
      <c r="M8" s="252">
        <v>12</v>
      </c>
      <c r="N8" s="252">
        <v>13</v>
      </c>
      <c r="O8" s="252">
        <v>14</v>
      </c>
      <c r="P8" s="252">
        <v>15</v>
      </c>
      <c r="Q8" s="252">
        <v>16</v>
      </c>
      <c r="R8" s="252">
        <v>17</v>
      </c>
      <c r="S8" s="252">
        <v>18</v>
      </c>
      <c r="T8" s="252">
        <v>19</v>
      </c>
      <c r="U8" s="265">
        <v>20</v>
      </c>
      <c r="V8" s="471"/>
      <c r="W8" s="473"/>
    </row>
    <row r="9" spans="1:33">
      <c r="A9" s="106" t="s">
        <v>235</v>
      </c>
      <c r="V9" s="273"/>
    </row>
    <row r="10" spans="1:33">
      <c r="A10" s="267" t="s">
        <v>32</v>
      </c>
      <c r="B10" s="250"/>
      <c r="C10" s="250"/>
      <c r="D10" s="250"/>
      <c r="E10" s="250"/>
      <c r="F10" s="250"/>
      <c r="G10" s="250"/>
      <c r="H10" s="250"/>
      <c r="I10" s="250"/>
      <c r="J10" s="250"/>
      <c r="K10" s="250"/>
      <c r="L10" s="250"/>
      <c r="M10" s="250"/>
      <c r="N10" s="250"/>
      <c r="O10" s="250"/>
      <c r="P10" s="250"/>
      <c r="Q10" s="250"/>
      <c r="R10" s="250"/>
      <c r="S10" s="250"/>
      <c r="T10" s="250"/>
      <c r="U10" s="250"/>
      <c r="V10" s="258"/>
      <c r="W10" s="250"/>
    </row>
    <row r="11" spans="1:33">
      <c r="A11" s="268" t="s">
        <v>241</v>
      </c>
      <c r="B11" s="246">
        <v>0</v>
      </c>
      <c r="C11" s="246">
        <v>0</v>
      </c>
      <c r="D11" s="246">
        <v>0</v>
      </c>
      <c r="E11" s="246">
        <v>0</v>
      </c>
      <c r="F11" s="246">
        <v>0</v>
      </c>
      <c r="G11" s="246">
        <v>0</v>
      </c>
      <c r="H11" s="246">
        <v>0</v>
      </c>
      <c r="I11" s="246">
        <v>0</v>
      </c>
      <c r="J11" s="246">
        <v>0</v>
      </c>
      <c r="K11" s="246">
        <v>0</v>
      </c>
      <c r="L11" s="246">
        <v>0</v>
      </c>
      <c r="M11" s="246">
        <v>0</v>
      </c>
      <c r="N11" s="246">
        <v>0</v>
      </c>
      <c r="O11" s="246">
        <v>0</v>
      </c>
      <c r="P11" s="246">
        <v>0</v>
      </c>
      <c r="Q11" s="246">
        <v>0</v>
      </c>
      <c r="R11" s="246">
        <v>0</v>
      </c>
      <c r="S11" s="246">
        <v>0</v>
      </c>
      <c r="T11" s="246">
        <v>0</v>
      </c>
      <c r="U11" s="246">
        <v>0</v>
      </c>
      <c r="V11" s="259">
        <v>0</v>
      </c>
      <c r="W11" s="246">
        <v>0</v>
      </c>
      <c r="X11" s="245"/>
    </row>
    <row r="12" spans="1:33">
      <c r="A12" s="267" t="s">
        <v>33</v>
      </c>
      <c r="B12" s="250"/>
      <c r="C12" s="250"/>
      <c r="D12" s="250"/>
      <c r="E12" s="250"/>
      <c r="F12" s="250"/>
      <c r="G12" s="250"/>
      <c r="H12" s="250"/>
      <c r="I12" s="250"/>
      <c r="J12" s="250"/>
      <c r="K12" s="250"/>
      <c r="L12" s="250"/>
      <c r="M12" s="250"/>
      <c r="N12" s="250"/>
      <c r="O12" s="250"/>
      <c r="P12" s="250"/>
      <c r="Q12" s="250"/>
      <c r="R12" s="250"/>
      <c r="S12" s="250"/>
      <c r="T12" s="250"/>
      <c r="U12" s="250"/>
      <c r="V12" s="258"/>
      <c r="W12" s="250"/>
    </row>
    <row r="13" spans="1:33">
      <c r="A13" s="268" t="s">
        <v>34</v>
      </c>
      <c r="B13" s="246">
        <f>'3. Balanced Seas rMCZ Impacts'!AW64</f>
        <v>1.5224610466357049</v>
      </c>
      <c r="C13" s="246">
        <f>'3. Balanced Seas rMCZ Impacts'!AW64</f>
        <v>1.5224610466357049</v>
      </c>
      <c r="D13" s="246">
        <f>'3. Balanced Seas rMCZ Impacts'!AW64</f>
        <v>1.5224610466357049</v>
      </c>
      <c r="E13" s="246">
        <f>'3. Balanced Seas rMCZ Impacts'!AW64</f>
        <v>1.5224610466357049</v>
      </c>
      <c r="F13" s="246">
        <f>'3. Balanced Seas rMCZ Impacts'!AW64</f>
        <v>1.5224610466357049</v>
      </c>
      <c r="G13" s="246">
        <f>'3. Balanced Seas rMCZ Impacts'!AW64</f>
        <v>1.5224610466357049</v>
      </c>
      <c r="H13" s="246">
        <f>'3. Balanced Seas rMCZ Impacts'!AW64</f>
        <v>1.5224610466357049</v>
      </c>
      <c r="I13" s="246">
        <f>'3. Balanced Seas rMCZ Impacts'!AW64</f>
        <v>1.5224610466357049</v>
      </c>
      <c r="J13" s="246">
        <f>'3. Balanced Seas rMCZ Impacts'!AW64</f>
        <v>1.5224610466357049</v>
      </c>
      <c r="K13" s="246">
        <f>'3. Balanced Seas rMCZ Impacts'!AW64</f>
        <v>1.5224610466357049</v>
      </c>
      <c r="L13" s="246">
        <f>'3. Balanced Seas rMCZ Impacts'!AW64</f>
        <v>1.5224610466357049</v>
      </c>
      <c r="M13" s="246">
        <f>'3. Balanced Seas rMCZ Impacts'!AW64</f>
        <v>1.5224610466357049</v>
      </c>
      <c r="N13" s="246">
        <f>'3. Balanced Seas rMCZ Impacts'!AW64</f>
        <v>1.5224610466357049</v>
      </c>
      <c r="O13" s="246">
        <f>'3. Balanced Seas rMCZ Impacts'!AW64</f>
        <v>1.5224610466357049</v>
      </c>
      <c r="P13" s="246">
        <f>'3. Balanced Seas rMCZ Impacts'!AW64</f>
        <v>1.5224610466357049</v>
      </c>
      <c r="Q13" s="246">
        <f>'3. Balanced Seas rMCZ Impacts'!AW64</f>
        <v>1.5224610466357049</v>
      </c>
      <c r="R13" s="246">
        <f>'3. Balanced Seas rMCZ Impacts'!AW64</f>
        <v>1.5224610466357049</v>
      </c>
      <c r="S13" s="246">
        <f>'3. Balanced Seas rMCZ Impacts'!AW64</f>
        <v>1.5224610466357049</v>
      </c>
      <c r="T13" s="246">
        <f>'3. Balanced Seas rMCZ Impacts'!AW64</f>
        <v>1.5224610466357049</v>
      </c>
      <c r="U13" s="246">
        <f>'3. Balanced Seas rMCZ Impacts'!AW64</f>
        <v>1.5224610466357049</v>
      </c>
      <c r="V13" s="259">
        <f>SUM(B13:U13)</f>
        <v>30.449220932714098</v>
      </c>
      <c r="W13" s="246">
        <f>V13/20</f>
        <v>1.5224610466357049</v>
      </c>
    </row>
    <row r="14" spans="1:33">
      <c r="A14" s="267"/>
      <c r="B14" s="250"/>
      <c r="C14" s="250"/>
      <c r="D14" s="250"/>
      <c r="E14" s="250"/>
      <c r="F14" s="250"/>
      <c r="G14" s="250"/>
      <c r="H14" s="250"/>
      <c r="I14" s="250"/>
      <c r="J14" s="250"/>
      <c r="K14" s="250"/>
      <c r="L14" s="250"/>
      <c r="M14" s="250"/>
      <c r="N14" s="250"/>
      <c r="O14" s="250"/>
      <c r="P14" s="250"/>
      <c r="Q14" s="250"/>
      <c r="R14" s="250"/>
      <c r="S14" s="250"/>
      <c r="T14" s="250"/>
      <c r="U14" s="250"/>
      <c r="V14" s="258"/>
      <c r="W14" s="250"/>
    </row>
    <row r="15" spans="1:33">
      <c r="A15" s="268" t="s">
        <v>36</v>
      </c>
      <c r="B15" s="246">
        <v>0</v>
      </c>
      <c r="C15" s="246">
        <v>0</v>
      </c>
      <c r="D15" s="246">
        <v>0</v>
      </c>
      <c r="E15" s="246">
        <v>0</v>
      </c>
      <c r="F15" s="246">
        <v>0</v>
      </c>
      <c r="G15" s="246">
        <v>0</v>
      </c>
      <c r="H15" s="246">
        <v>0</v>
      </c>
      <c r="I15" s="246">
        <v>0</v>
      </c>
      <c r="J15" s="246">
        <v>0</v>
      </c>
      <c r="K15" s="246">
        <v>0</v>
      </c>
      <c r="L15" s="246">
        <v>0</v>
      </c>
      <c r="M15" s="246">
        <v>0</v>
      </c>
      <c r="N15" s="246">
        <v>0</v>
      </c>
      <c r="O15" s="246">
        <v>0</v>
      </c>
      <c r="P15" s="246">
        <v>0</v>
      </c>
      <c r="Q15" s="246">
        <v>0</v>
      </c>
      <c r="R15" s="246">
        <v>0</v>
      </c>
      <c r="S15" s="246">
        <v>0</v>
      </c>
      <c r="T15" s="246">
        <v>0</v>
      </c>
      <c r="U15" s="246">
        <v>0</v>
      </c>
      <c r="V15" s="259">
        <v>0</v>
      </c>
      <c r="W15" s="246">
        <v>0</v>
      </c>
      <c r="X15" s="245"/>
    </row>
    <row r="16" spans="1:33">
      <c r="A16" s="268" t="s">
        <v>37</v>
      </c>
      <c r="B16" s="246">
        <f>B13</f>
        <v>1.5224610466357049</v>
      </c>
      <c r="C16" s="246">
        <f t="shared" ref="C16:U16" si="0">C13</f>
        <v>1.5224610466357049</v>
      </c>
      <c r="D16" s="246">
        <f t="shared" si="0"/>
        <v>1.5224610466357049</v>
      </c>
      <c r="E16" s="246">
        <f t="shared" si="0"/>
        <v>1.5224610466357049</v>
      </c>
      <c r="F16" s="246">
        <f t="shared" si="0"/>
        <v>1.5224610466357049</v>
      </c>
      <c r="G16" s="246">
        <f t="shared" si="0"/>
        <v>1.5224610466357049</v>
      </c>
      <c r="H16" s="246">
        <f t="shared" si="0"/>
        <v>1.5224610466357049</v>
      </c>
      <c r="I16" s="246">
        <f t="shared" si="0"/>
        <v>1.5224610466357049</v>
      </c>
      <c r="J16" s="246">
        <f t="shared" si="0"/>
        <v>1.5224610466357049</v>
      </c>
      <c r="K16" s="246">
        <f t="shared" si="0"/>
        <v>1.5224610466357049</v>
      </c>
      <c r="L16" s="246">
        <f t="shared" si="0"/>
        <v>1.5224610466357049</v>
      </c>
      <c r="M16" s="246">
        <f t="shared" si="0"/>
        <v>1.5224610466357049</v>
      </c>
      <c r="N16" s="246">
        <f t="shared" si="0"/>
        <v>1.5224610466357049</v>
      </c>
      <c r="O16" s="246">
        <f t="shared" si="0"/>
        <v>1.5224610466357049</v>
      </c>
      <c r="P16" s="246">
        <f t="shared" si="0"/>
        <v>1.5224610466357049</v>
      </c>
      <c r="Q16" s="246">
        <f t="shared" si="0"/>
        <v>1.5224610466357049</v>
      </c>
      <c r="R16" s="246">
        <f t="shared" si="0"/>
        <v>1.5224610466357049</v>
      </c>
      <c r="S16" s="246">
        <f t="shared" si="0"/>
        <v>1.5224610466357049</v>
      </c>
      <c r="T16" s="246">
        <f t="shared" si="0"/>
        <v>1.5224610466357049</v>
      </c>
      <c r="U16" s="246">
        <f t="shared" si="0"/>
        <v>1.5224610466357049</v>
      </c>
      <c r="V16" s="259">
        <f>V13</f>
        <v>30.449220932714098</v>
      </c>
      <c r="W16" s="246">
        <f>V16/20</f>
        <v>1.5224610466357049</v>
      </c>
      <c r="X16" s="245"/>
    </row>
    <row r="17" spans="1:25" s="7" customFormat="1">
      <c r="A17" s="269" t="s">
        <v>35</v>
      </c>
      <c r="B17" s="107">
        <f>B15+B16</f>
        <v>1.5224610466357049</v>
      </c>
      <c r="C17" s="107">
        <f t="shared" ref="C17:U17" si="1">C15+C16</f>
        <v>1.5224610466357049</v>
      </c>
      <c r="D17" s="107">
        <f t="shared" si="1"/>
        <v>1.5224610466357049</v>
      </c>
      <c r="E17" s="107">
        <f t="shared" si="1"/>
        <v>1.5224610466357049</v>
      </c>
      <c r="F17" s="107">
        <f t="shared" si="1"/>
        <v>1.5224610466357049</v>
      </c>
      <c r="G17" s="107">
        <f t="shared" si="1"/>
        <v>1.5224610466357049</v>
      </c>
      <c r="H17" s="107">
        <f t="shared" si="1"/>
        <v>1.5224610466357049</v>
      </c>
      <c r="I17" s="107">
        <f t="shared" si="1"/>
        <v>1.5224610466357049</v>
      </c>
      <c r="J17" s="107">
        <f t="shared" si="1"/>
        <v>1.5224610466357049</v>
      </c>
      <c r="K17" s="107">
        <f t="shared" si="1"/>
        <v>1.5224610466357049</v>
      </c>
      <c r="L17" s="107">
        <f t="shared" si="1"/>
        <v>1.5224610466357049</v>
      </c>
      <c r="M17" s="107">
        <f t="shared" si="1"/>
        <v>1.5224610466357049</v>
      </c>
      <c r="N17" s="107">
        <f t="shared" si="1"/>
        <v>1.5224610466357049</v>
      </c>
      <c r="O17" s="107">
        <f t="shared" si="1"/>
        <v>1.5224610466357049</v>
      </c>
      <c r="P17" s="107">
        <f t="shared" si="1"/>
        <v>1.5224610466357049</v>
      </c>
      <c r="Q17" s="107">
        <f t="shared" si="1"/>
        <v>1.5224610466357049</v>
      </c>
      <c r="R17" s="107">
        <f t="shared" si="1"/>
        <v>1.5224610466357049</v>
      </c>
      <c r="S17" s="107">
        <f t="shared" si="1"/>
        <v>1.5224610466357049</v>
      </c>
      <c r="T17" s="107">
        <f t="shared" si="1"/>
        <v>1.5224610466357049</v>
      </c>
      <c r="U17" s="107">
        <f t="shared" si="1"/>
        <v>1.5224610466357049</v>
      </c>
      <c r="V17" s="260">
        <v>30.449220932714098</v>
      </c>
      <c r="W17" s="107">
        <f>V17/20</f>
        <v>1.5224610466357049</v>
      </c>
      <c r="X17" s="275"/>
    </row>
    <row r="18" spans="1:25">
      <c r="A18" s="269" t="s">
        <v>185</v>
      </c>
      <c r="B18" s="266" t="s">
        <v>8</v>
      </c>
      <c r="C18" s="266" t="s">
        <v>8</v>
      </c>
      <c r="D18" s="266" t="s">
        <v>8</v>
      </c>
      <c r="E18" s="266" t="s">
        <v>8</v>
      </c>
      <c r="F18" s="266" t="s">
        <v>8</v>
      </c>
      <c r="G18" s="266" t="s">
        <v>8</v>
      </c>
      <c r="H18" s="266" t="s">
        <v>8</v>
      </c>
      <c r="I18" s="266" t="s">
        <v>8</v>
      </c>
      <c r="J18" s="266" t="s">
        <v>8</v>
      </c>
      <c r="K18" s="266" t="s">
        <v>8</v>
      </c>
      <c r="L18" s="266" t="s">
        <v>8</v>
      </c>
      <c r="M18" s="266" t="s">
        <v>8</v>
      </c>
      <c r="N18" s="266" t="s">
        <v>8</v>
      </c>
      <c r="O18" s="266" t="s">
        <v>8</v>
      </c>
      <c r="P18" s="266" t="s">
        <v>8</v>
      </c>
      <c r="Q18" s="266" t="s">
        <v>8</v>
      </c>
      <c r="R18" s="266" t="s">
        <v>8</v>
      </c>
      <c r="S18" s="266" t="s">
        <v>8</v>
      </c>
      <c r="T18" s="266" t="s">
        <v>8</v>
      </c>
      <c r="U18" s="266" t="s">
        <v>8</v>
      </c>
      <c r="V18" s="260">
        <f>NPV(3.5%,B17:U17)</f>
        <v>21.637830406299049</v>
      </c>
      <c r="W18" s="250" t="s">
        <v>8</v>
      </c>
    </row>
    <row r="19" spans="1:25">
      <c r="A19" s="254"/>
      <c r="B19" s="250"/>
      <c r="C19" s="250"/>
      <c r="D19" s="250"/>
      <c r="E19" s="250"/>
      <c r="F19" s="250"/>
      <c r="G19" s="250"/>
      <c r="H19" s="250"/>
      <c r="I19" s="250"/>
      <c r="J19" s="250"/>
      <c r="K19" s="250"/>
      <c r="L19" s="250"/>
      <c r="M19" s="250"/>
      <c r="N19" s="250"/>
      <c r="O19" s="250"/>
      <c r="P19" s="250"/>
      <c r="Q19" s="250"/>
      <c r="R19" s="250"/>
      <c r="S19" s="250"/>
      <c r="T19" s="250"/>
      <c r="U19" s="250"/>
      <c r="V19" s="260"/>
      <c r="W19" s="250"/>
    </row>
    <row r="20" spans="1:25">
      <c r="A20" s="106" t="s">
        <v>236</v>
      </c>
      <c r="B20" s="247"/>
      <c r="C20" s="247"/>
      <c r="D20" s="247"/>
      <c r="E20" s="247"/>
      <c r="F20" s="247"/>
      <c r="G20" s="247"/>
      <c r="H20" s="247"/>
      <c r="I20" s="247"/>
      <c r="J20" s="247"/>
      <c r="K20" s="247"/>
      <c r="L20" s="247"/>
      <c r="M20" s="247"/>
      <c r="N20" s="247"/>
      <c r="O20" s="247"/>
      <c r="P20" s="247"/>
      <c r="Q20" s="247"/>
      <c r="R20" s="247"/>
      <c r="S20" s="247"/>
      <c r="T20" s="247"/>
      <c r="U20" s="247"/>
      <c r="V20" s="274"/>
      <c r="W20" s="247"/>
      <c r="X20" s="247"/>
      <c r="Y20" s="247"/>
    </row>
    <row r="21" spans="1:25">
      <c r="A21" s="208" t="s">
        <v>32</v>
      </c>
      <c r="B21" s="250"/>
      <c r="C21" s="250"/>
      <c r="D21" s="250"/>
      <c r="E21" s="250"/>
      <c r="F21" s="250"/>
      <c r="G21" s="250"/>
      <c r="H21" s="250"/>
      <c r="I21" s="250"/>
      <c r="J21" s="250"/>
      <c r="K21" s="250"/>
      <c r="L21" s="250"/>
      <c r="M21" s="250"/>
      <c r="N21" s="250"/>
      <c r="O21" s="250"/>
      <c r="P21" s="250"/>
      <c r="Q21" s="250"/>
      <c r="R21" s="250"/>
      <c r="S21" s="250"/>
      <c r="T21" s="250"/>
      <c r="U21" s="250"/>
      <c r="V21" s="258"/>
      <c r="W21" s="250"/>
      <c r="X21" s="250"/>
      <c r="Y21" s="250"/>
    </row>
    <row r="22" spans="1:25">
      <c r="A22" s="250" t="s">
        <v>241</v>
      </c>
      <c r="B22" s="246">
        <v>0</v>
      </c>
      <c r="C22" s="246">
        <v>0</v>
      </c>
      <c r="D22" s="246">
        <v>0</v>
      </c>
      <c r="E22" s="246">
        <v>0</v>
      </c>
      <c r="F22" s="246">
        <v>0</v>
      </c>
      <c r="G22" s="246">
        <v>0</v>
      </c>
      <c r="H22" s="246">
        <v>0</v>
      </c>
      <c r="I22" s="246">
        <v>0</v>
      </c>
      <c r="J22" s="246">
        <v>0</v>
      </c>
      <c r="K22" s="246">
        <v>0</v>
      </c>
      <c r="L22" s="246">
        <v>0</v>
      </c>
      <c r="M22" s="246">
        <v>0</v>
      </c>
      <c r="N22" s="246">
        <v>0</v>
      </c>
      <c r="O22" s="246">
        <v>0</v>
      </c>
      <c r="P22" s="246">
        <v>0</v>
      </c>
      <c r="Q22" s="246">
        <v>0</v>
      </c>
      <c r="R22" s="246">
        <v>0</v>
      </c>
      <c r="S22" s="246">
        <v>0</v>
      </c>
      <c r="T22" s="246">
        <v>0</v>
      </c>
      <c r="U22" s="246">
        <v>0</v>
      </c>
      <c r="V22" s="259">
        <v>0</v>
      </c>
      <c r="W22" s="246">
        <v>0</v>
      </c>
    </row>
    <row r="23" spans="1:25">
      <c r="A23" s="208" t="s">
        <v>33</v>
      </c>
      <c r="B23" s="246"/>
      <c r="C23" s="246"/>
      <c r="D23" s="246"/>
      <c r="E23" s="246"/>
      <c r="F23" s="246"/>
      <c r="G23" s="246"/>
      <c r="H23" s="246"/>
      <c r="I23" s="246"/>
      <c r="J23" s="246"/>
      <c r="K23" s="246"/>
      <c r="L23" s="246"/>
      <c r="M23" s="246"/>
      <c r="N23" s="246"/>
      <c r="O23" s="246"/>
      <c r="P23" s="246"/>
      <c r="Q23" s="246"/>
      <c r="R23" s="246"/>
      <c r="S23" s="246"/>
      <c r="T23" s="246"/>
      <c r="U23" s="246"/>
      <c r="V23" s="259"/>
      <c r="W23" s="246"/>
    </row>
    <row r="24" spans="1:25">
      <c r="A24" s="250" t="s">
        <v>34</v>
      </c>
      <c r="B24" s="246">
        <f>'4.FindingSanctuary rMCZ Impacts'!BM65</f>
        <v>0.15009522518023724</v>
      </c>
      <c r="C24" s="246">
        <f>'4.FindingSanctuary rMCZ Impacts'!BM65</f>
        <v>0.15009522518023724</v>
      </c>
      <c r="D24" s="246">
        <f>'4.FindingSanctuary rMCZ Impacts'!BM65</f>
        <v>0.15009522518023724</v>
      </c>
      <c r="E24" s="246">
        <f>'4.FindingSanctuary rMCZ Impacts'!BM65</f>
        <v>0.15009522518023724</v>
      </c>
      <c r="F24" s="246">
        <f>'4.FindingSanctuary rMCZ Impacts'!BM65</f>
        <v>0.15009522518023724</v>
      </c>
      <c r="G24" s="246">
        <f>'4.FindingSanctuary rMCZ Impacts'!BM65</f>
        <v>0.15009522518023724</v>
      </c>
      <c r="H24" s="246">
        <f>'4.FindingSanctuary rMCZ Impacts'!BM65</f>
        <v>0.15009522518023724</v>
      </c>
      <c r="I24" s="246">
        <f>'4.FindingSanctuary rMCZ Impacts'!BM65</f>
        <v>0.15009522518023724</v>
      </c>
      <c r="J24" s="246">
        <f>'4.FindingSanctuary rMCZ Impacts'!BM65</f>
        <v>0.15009522518023724</v>
      </c>
      <c r="K24" s="246">
        <f>'4.FindingSanctuary rMCZ Impacts'!BM65</f>
        <v>0.15009522518023724</v>
      </c>
      <c r="L24" s="246">
        <f>'4.FindingSanctuary rMCZ Impacts'!BM65</f>
        <v>0.15009522518023724</v>
      </c>
      <c r="M24" s="246">
        <f>'4.FindingSanctuary rMCZ Impacts'!BM65</f>
        <v>0.15009522518023724</v>
      </c>
      <c r="N24" s="246">
        <f>'4.FindingSanctuary rMCZ Impacts'!BM65</f>
        <v>0.15009522518023724</v>
      </c>
      <c r="O24" s="246">
        <f>'4.FindingSanctuary rMCZ Impacts'!BM65</f>
        <v>0.15009522518023724</v>
      </c>
      <c r="P24" s="246">
        <f>'4.FindingSanctuary rMCZ Impacts'!BM65</f>
        <v>0.15009522518023724</v>
      </c>
      <c r="Q24" s="246">
        <f>'4.FindingSanctuary rMCZ Impacts'!BM65</f>
        <v>0.15009522518023724</v>
      </c>
      <c r="R24" s="246">
        <f>'4.FindingSanctuary rMCZ Impacts'!BM65</f>
        <v>0.15009522518023724</v>
      </c>
      <c r="S24" s="246">
        <f>'4.FindingSanctuary rMCZ Impacts'!BM65</f>
        <v>0.15009522518023724</v>
      </c>
      <c r="T24" s="246">
        <f>'4.FindingSanctuary rMCZ Impacts'!BM65</f>
        <v>0.15009522518023724</v>
      </c>
      <c r="U24" s="246">
        <f>'4.FindingSanctuary rMCZ Impacts'!BM65</f>
        <v>0.15009522518023724</v>
      </c>
      <c r="V24" s="259">
        <f>SUM(B24:U24)</f>
        <v>3.001904503604746</v>
      </c>
      <c r="W24" s="246">
        <f>V24/20</f>
        <v>0.1500952251802373</v>
      </c>
    </row>
    <row r="25" spans="1:25">
      <c r="A25" s="208"/>
      <c r="B25" s="246"/>
      <c r="C25" s="246"/>
      <c r="D25" s="246"/>
      <c r="E25" s="246"/>
      <c r="F25" s="246"/>
      <c r="G25" s="246"/>
      <c r="H25" s="246"/>
      <c r="I25" s="246"/>
      <c r="J25" s="246"/>
      <c r="K25" s="246"/>
      <c r="L25" s="246"/>
      <c r="M25" s="246"/>
      <c r="N25" s="246"/>
      <c r="O25" s="246"/>
      <c r="P25" s="246"/>
      <c r="Q25" s="246"/>
      <c r="R25" s="246"/>
      <c r="S25" s="246"/>
      <c r="T25" s="246"/>
      <c r="U25" s="246"/>
      <c r="V25" s="259"/>
      <c r="W25" s="246"/>
    </row>
    <row r="26" spans="1:25">
      <c r="A26" s="250" t="s">
        <v>36</v>
      </c>
      <c r="B26" s="246">
        <v>0</v>
      </c>
      <c r="C26" s="246">
        <v>0</v>
      </c>
      <c r="D26" s="246">
        <v>0</v>
      </c>
      <c r="E26" s="246">
        <v>0</v>
      </c>
      <c r="F26" s="246">
        <v>0</v>
      </c>
      <c r="G26" s="246">
        <v>0</v>
      </c>
      <c r="H26" s="246">
        <v>0</v>
      </c>
      <c r="I26" s="246">
        <v>0</v>
      </c>
      <c r="J26" s="246">
        <v>0</v>
      </c>
      <c r="K26" s="246">
        <v>0</v>
      </c>
      <c r="L26" s="246">
        <v>0</v>
      </c>
      <c r="M26" s="246">
        <v>0</v>
      </c>
      <c r="N26" s="246">
        <v>0</v>
      </c>
      <c r="O26" s="246">
        <v>0</v>
      </c>
      <c r="P26" s="246">
        <v>0</v>
      </c>
      <c r="Q26" s="246">
        <v>0</v>
      </c>
      <c r="R26" s="246">
        <v>0</v>
      </c>
      <c r="S26" s="246">
        <v>0</v>
      </c>
      <c r="T26" s="246">
        <v>0</v>
      </c>
      <c r="U26" s="246">
        <v>0</v>
      </c>
      <c r="V26" s="259">
        <v>0</v>
      </c>
      <c r="W26" s="246">
        <v>0</v>
      </c>
    </row>
    <row r="27" spans="1:25">
      <c r="A27" s="250" t="s">
        <v>37</v>
      </c>
      <c r="B27" s="246">
        <f>B24</f>
        <v>0.15009522518023724</v>
      </c>
      <c r="C27" s="246">
        <f t="shared" ref="C27:U27" si="2">C24</f>
        <v>0.15009522518023724</v>
      </c>
      <c r="D27" s="246">
        <f t="shared" si="2"/>
        <v>0.15009522518023724</v>
      </c>
      <c r="E27" s="246">
        <f t="shared" si="2"/>
        <v>0.15009522518023724</v>
      </c>
      <c r="F27" s="246">
        <f t="shared" si="2"/>
        <v>0.15009522518023724</v>
      </c>
      <c r="G27" s="246">
        <f t="shared" si="2"/>
        <v>0.15009522518023724</v>
      </c>
      <c r="H27" s="246">
        <f t="shared" si="2"/>
        <v>0.15009522518023724</v>
      </c>
      <c r="I27" s="246">
        <f t="shared" si="2"/>
        <v>0.15009522518023724</v>
      </c>
      <c r="J27" s="246">
        <f t="shared" si="2"/>
        <v>0.15009522518023724</v>
      </c>
      <c r="K27" s="246">
        <f t="shared" si="2"/>
        <v>0.15009522518023724</v>
      </c>
      <c r="L27" s="246">
        <f t="shared" si="2"/>
        <v>0.15009522518023724</v>
      </c>
      <c r="M27" s="246">
        <f t="shared" si="2"/>
        <v>0.15009522518023724</v>
      </c>
      <c r="N27" s="246">
        <f t="shared" si="2"/>
        <v>0.15009522518023724</v>
      </c>
      <c r="O27" s="246">
        <f t="shared" si="2"/>
        <v>0.15009522518023724</v>
      </c>
      <c r="P27" s="246">
        <f t="shared" si="2"/>
        <v>0.15009522518023724</v>
      </c>
      <c r="Q27" s="246">
        <f t="shared" si="2"/>
        <v>0.15009522518023724</v>
      </c>
      <c r="R27" s="246">
        <f t="shared" si="2"/>
        <v>0.15009522518023724</v>
      </c>
      <c r="S27" s="246">
        <f t="shared" si="2"/>
        <v>0.15009522518023724</v>
      </c>
      <c r="T27" s="246">
        <f t="shared" si="2"/>
        <v>0.15009522518023724</v>
      </c>
      <c r="U27" s="246">
        <f t="shared" si="2"/>
        <v>0.15009522518023724</v>
      </c>
      <c r="V27" s="259">
        <f>SUM(B27:U27)</f>
        <v>3.001904503604746</v>
      </c>
      <c r="W27" s="246">
        <f>V27/20</f>
        <v>0.1500952251802373</v>
      </c>
    </row>
    <row r="28" spans="1:25" s="7" customFormat="1">
      <c r="A28" s="106" t="s">
        <v>35</v>
      </c>
      <c r="B28" s="107">
        <f>B26+B27</f>
        <v>0.15009522518023724</v>
      </c>
      <c r="C28" s="107">
        <f t="shared" ref="C28:U28" si="3">C26+C27</f>
        <v>0.15009522518023724</v>
      </c>
      <c r="D28" s="107">
        <f t="shared" si="3"/>
        <v>0.15009522518023724</v>
      </c>
      <c r="E28" s="107">
        <f t="shared" si="3"/>
        <v>0.15009522518023724</v>
      </c>
      <c r="F28" s="107">
        <f t="shared" si="3"/>
        <v>0.15009522518023724</v>
      </c>
      <c r="G28" s="107">
        <f t="shared" si="3"/>
        <v>0.15009522518023724</v>
      </c>
      <c r="H28" s="107">
        <f t="shared" si="3"/>
        <v>0.15009522518023724</v>
      </c>
      <c r="I28" s="107">
        <f t="shared" si="3"/>
        <v>0.15009522518023724</v>
      </c>
      <c r="J28" s="107">
        <f t="shared" si="3"/>
        <v>0.15009522518023724</v>
      </c>
      <c r="K28" s="107">
        <f t="shared" si="3"/>
        <v>0.15009522518023724</v>
      </c>
      <c r="L28" s="107">
        <f t="shared" si="3"/>
        <v>0.15009522518023724</v>
      </c>
      <c r="M28" s="107">
        <f t="shared" si="3"/>
        <v>0.15009522518023724</v>
      </c>
      <c r="N28" s="107">
        <f t="shared" si="3"/>
        <v>0.15009522518023724</v>
      </c>
      <c r="O28" s="107">
        <f t="shared" si="3"/>
        <v>0.15009522518023724</v>
      </c>
      <c r="P28" s="107">
        <f t="shared" si="3"/>
        <v>0.15009522518023724</v>
      </c>
      <c r="Q28" s="107">
        <f t="shared" si="3"/>
        <v>0.15009522518023724</v>
      </c>
      <c r="R28" s="107">
        <f t="shared" si="3"/>
        <v>0.15009522518023724</v>
      </c>
      <c r="S28" s="107">
        <f t="shared" si="3"/>
        <v>0.15009522518023724</v>
      </c>
      <c r="T28" s="107">
        <f t="shared" si="3"/>
        <v>0.15009522518023724</v>
      </c>
      <c r="U28" s="107">
        <f t="shared" si="3"/>
        <v>0.15009522518023724</v>
      </c>
      <c r="V28" s="260">
        <f>SUM(B28:U28)</f>
        <v>3.001904503604746</v>
      </c>
      <c r="W28" s="107">
        <f>V28/20</f>
        <v>0.1500952251802373</v>
      </c>
    </row>
    <row r="29" spans="1:25">
      <c r="A29" s="106" t="s">
        <v>185</v>
      </c>
      <c r="B29" s="243" t="s">
        <v>8</v>
      </c>
      <c r="C29" s="243" t="s">
        <v>8</v>
      </c>
      <c r="D29" s="243" t="s">
        <v>8</v>
      </c>
      <c r="E29" s="243" t="s">
        <v>8</v>
      </c>
      <c r="F29" s="243" t="s">
        <v>8</v>
      </c>
      <c r="G29" s="243" t="s">
        <v>8</v>
      </c>
      <c r="H29" s="243" t="s">
        <v>8</v>
      </c>
      <c r="I29" s="243" t="s">
        <v>8</v>
      </c>
      <c r="J29" s="243" t="s">
        <v>8</v>
      </c>
      <c r="K29" s="243" t="s">
        <v>8</v>
      </c>
      <c r="L29" s="243" t="s">
        <v>8</v>
      </c>
      <c r="M29" s="243" t="s">
        <v>8</v>
      </c>
      <c r="N29" s="243" t="s">
        <v>8</v>
      </c>
      <c r="O29" s="243" t="s">
        <v>8</v>
      </c>
      <c r="P29" s="243" t="s">
        <v>8</v>
      </c>
      <c r="Q29" s="243" t="s">
        <v>8</v>
      </c>
      <c r="R29" s="243" t="s">
        <v>8</v>
      </c>
      <c r="S29" s="243" t="s">
        <v>8</v>
      </c>
      <c r="T29" s="243" t="s">
        <v>8</v>
      </c>
      <c r="U29" s="243" t="s">
        <v>8</v>
      </c>
      <c r="V29" s="260">
        <f>NPV(3.5%,B28:U28)</f>
        <v>2.1332138739588782</v>
      </c>
      <c r="W29" s="243" t="s">
        <v>8</v>
      </c>
    </row>
    <row r="30" spans="1:25">
      <c r="A30" s="254"/>
      <c r="B30" s="243"/>
      <c r="C30" s="243"/>
      <c r="D30" s="243"/>
      <c r="E30" s="243"/>
      <c r="F30" s="243"/>
      <c r="G30" s="243"/>
      <c r="H30" s="243"/>
      <c r="I30" s="243"/>
      <c r="J30" s="243"/>
      <c r="K30" s="243"/>
      <c r="L30" s="243"/>
      <c r="M30" s="243"/>
      <c r="N30" s="243"/>
      <c r="O30" s="243"/>
      <c r="P30" s="243"/>
      <c r="Q30" s="243"/>
      <c r="R30" s="243"/>
      <c r="S30" s="243"/>
      <c r="T30" s="243"/>
      <c r="U30" s="243"/>
      <c r="V30" s="260"/>
      <c r="W30" s="243"/>
    </row>
    <row r="31" spans="1:25">
      <c r="A31" s="106" t="s">
        <v>237</v>
      </c>
      <c r="B31" s="247"/>
      <c r="C31" s="247"/>
      <c r="D31" s="247"/>
      <c r="E31" s="247"/>
      <c r="F31" s="247"/>
      <c r="G31" s="247"/>
      <c r="H31" s="247"/>
      <c r="I31" s="247"/>
      <c r="J31" s="247"/>
      <c r="K31" s="247"/>
      <c r="L31" s="247"/>
      <c r="M31" s="247"/>
      <c r="N31" s="247"/>
      <c r="O31" s="247"/>
      <c r="P31" s="247"/>
      <c r="Q31" s="247"/>
      <c r="R31" s="247"/>
      <c r="S31" s="247"/>
      <c r="T31" s="247"/>
      <c r="U31" s="247"/>
      <c r="V31" s="274"/>
      <c r="W31" s="247"/>
      <c r="X31" s="247"/>
    </row>
    <row r="32" spans="1:25">
      <c r="A32" s="208" t="s">
        <v>32</v>
      </c>
      <c r="B32" s="250"/>
      <c r="C32" s="250"/>
      <c r="D32" s="250"/>
      <c r="E32" s="250"/>
      <c r="F32" s="250"/>
      <c r="G32" s="250"/>
      <c r="H32" s="250"/>
      <c r="I32" s="250"/>
      <c r="J32" s="250"/>
      <c r="K32" s="250"/>
      <c r="L32" s="250"/>
      <c r="M32" s="250"/>
      <c r="N32" s="250"/>
      <c r="O32" s="250"/>
      <c r="P32" s="250"/>
      <c r="Q32" s="250"/>
      <c r="R32" s="250"/>
      <c r="S32" s="250"/>
      <c r="T32" s="250"/>
      <c r="U32" s="250"/>
      <c r="V32" s="258"/>
      <c r="W32" s="250"/>
      <c r="X32" s="250"/>
    </row>
    <row r="33" spans="1:24">
      <c r="A33" s="250" t="s">
        <v>241</v>
      </c>
      <c r="B33" s="246">
        <v>0</v>
      </c>
      <c r="C33" s="246">
        <v>0</v>
      </c>
      <c r="D33" s="246">
        <v>0</v>
      </c>
      <c r="E33" s="246">
        <v>0</v>
      </c>
      <c r="F33" s="246">
        <v>0</v>
      </c>
      <c r="G33" s="246">
        <v>0</v>
      </c>
      <c r="H33" s="246">
        <v>0</v>
      </c>
      <c r="I33" s="246">
        <v>0</v>
      </c>
      <c r="J33" s="246">
        <v>0</v>
      </c>
      <c r="K33" s="246">
        <v>0</v>
      </c>
      <c r="L33" s="246">
        <v>0</v>
      </c>
      <c r="M33" s="246">
        <v>0</v>
      </c>
      <c r="N33" s="246">
        <v>0</v>
      </c>
      <c r="O33" s="246">
        <v>0</v>
      </c>
      <c r="P33" s="246">
        <v>0</v>
      </c>
      <c r="Q33" s="246">
        <v>0</v>
      </c>
      <c r="R33" s="246">
        <v>0</v>
      </c>
      <c r="S33" s="246">
        <v>0</v>
      </c>
      <c r="T33" s="246">
        <v>0</v>
      </c>
      <c r="U33" s="246">
        <v>0</v>
      </c>
      <c r="V33" s="259">
        <v>0</v>
      </c>
      <c r="W33" s="246">
        <v>0</v>
      </c>
    </row>
    <row r="34" spans="1:24">
      <c r="A34" s="208" t="s">
        <v>33</v>
      </c>
      <c r="B34" s="246"/>
      <c r="C34" s="246"/>
      <c r="D34" s="246"/>
      <c r="E34" s="246"/>
      <c r="F34" s="246"/>
      <c r="G34" s="246"/>
      <c r="H34" s="246"/>
      <c r="I34" s="246"/>
      <c r="J34" s="246"/>
      <c r="K34" s="246"/>
      <c r="L34" s="246"/>
      <c r="M34" s="246"/>
      <c r="N34" s="246"/>
      <c r="O34" s="246"/>
      <c r="P34" s="246"/>
      <c r="Q34" s="246"/>
      <c r="R34" s="246"/>
      <c r="S34" s="246"/>
      <c r="T34" s="246"/>
      <c r="U34" s="246"/>
      <c r="V34" s="259"/>
      <c r="W34" s="246"/>
    </row>
    <row r="35" spans="1:24">
      <c r="A35" s="250" t="s">
        <v>34</v>
      </c>
      <c r="B35" s="246">
        <f>'5. ISCZ rMCZ Impacts'!AW38</f>
        <v>0.63127384489246441</v>
      </c>
      <c r="C35" s="246">
        <f>'5. ISCZ rMCZ Impacts'!AW38</f>
        <v>0.63127384489246441</v>
      </c>
      <c r="D35" s="246">
        <f>'5. ISCZ rMCZ Impacts'!AW38</f>
        <v>0.63127384489246441</v>
      </c>
      <c r="E35" s="246">
        <f>'5. ISCZ rMCZ Impacts'!AW38</f>
        <v>0.63127384489246441</v>
      </c>
      <c r="F35" s="246">
        <f>'5. ISCZ rMCZ Impacts'!AW38</f>
        <v>0.63127384489246441</v>
      </c>
      <c r="G35" s="246">
        <f>'5. ISCZ rMCZ Impacts'!AW38</f>
        <v>0.63127384489246441</v>
      </c>
      <c r="H35" s="246">
        <f>'5. ISCZ rMCZ Impacts'!AW38</f>
        <v>0.63127384489246441</v>
      </c>
      <c r="I35" s="246">
        <f>'5. ISCZ rMCZ Impacts'!AW38</f>
        <v>0.63127384489246441</v>
      </c>
      <c r="J35" s="246">
        <f>'5. ISCZ rMCZ Impacts'!AW38</f>
        <v>0.63127384489246441</v>
      </c>
      <c r="K35" s="246">
        <f>'5. ISCZ rMCZ Impacts'!AW38</f>
        <v>0.63127384489246441</v>
      </c>
      <c r="L35" s="246">
        <f>'5. ISCZ rMCZ Impacts'!AW38</f>
        <v>0.63127384489246441</v>
      </c>
      <c r="M35" s="246">
        <f>'5. ISCZ rMCZ Impacts'!AW38</f>
        <v>0.63127384489246441</v>
      </c>
      <c r="N35" s="246">
        <f>'5. ISCZ rMCZ Impacts'!AW38</f>
        <v>0.63127384489246441</v>
      </c>
      <c r="O35" s="246">
        <f>'5. ISCZ rMCZ Impacts'!AW38</f>
        <v>0.63127384489246441</v>
      </c>
      <c r="P35" s="246">
        <f>'5. ISCZ rMCZ Impacts'!AW38</f>
        <v>0.63127384489246441</v>
      </c>
      <c r="Q35" s="246">
        <f>'5. ISCZ rMCZ Impacts'!AW38</f>
        <v>0.63127384489246441</v>
      </c>
      <c r="R35" s="246">
        <f>'5. ISCZ rMCZ Impacts'!AW38</f>
        <v>0.63127384489246441</v>
      </c>
      <c r="S35" s="246">
        <f>'5. ISCZ rMCZ Impacts'!AW38</f>
        <v>0.63127384489246441</v>
      </c>
      <c r="T35" s="246">
        <f>'5. ISCZ rMCZ Impacts'!AW38</f>
        <v>0.63127384489246441</v>
      </c>
      <c r="U35" s="246">
        <f>'5. ISCZ rMCZ Impacts'!AW38</f>
        <v>0.63127384489246441</v>
      </c>
      <c r="V35" s="259">
        <f>SUM(B35:U35)</f>
        <v>12.625476897849286</v>
      </c>
      <c r="W35" s="246">
        <f>V35/20</f>
        <v>0.6312738448924643</v>
      </c>
    </row>
    <row r="36" spans="1:24">
      <c r="A36" s="208"/>
      <c r="B36" s="246"/>
      <c r="C36" s="246"/>
      <c r="D36" s="246"/>
      <c r="E36" s="246"/>
      <c r="F36" s="246"/>
      <c r="G36" s="246"/>
      <c r="H36" s="246"/>
      <c r="I36" s="246"/>
      <c r="J36" s="246"/>
      <c r="K36" s="246"/>
      <c r="L36" s="246"/>
      <c r="M36" s="246"/>
      <c r="N36" s="246"/>
      <c r="O36" s="246"/>
      <c r="P36" s="246"/>
      <c r="Q36" s="246"/>
      <c r="R36" s="246"/>
      <c r="S36" s="246"/>
      <c r="T36" s="246"/>
      <c r="U36" s="246"/>
      <c r="V36" s="259"/>
      <c r="W36" s="246"/>
    </row>
    <row r="37" spans="1:24">
      <c r="A37" s="250" t="s">
        <v>36</v>
      </c>
      <c r="B37" s="246">
        <v>0</v>
      </c>
      <c r="C37" s="246">
        <v>0</v>
      </c>
      <c r="D37" s="246">
        <v>0</v>
      </c>
      <c r="E37" s="246">
        <v>0</v>
      </c>
      <c r="F37" s="246">
        <v>0</v>
      </c>
      <c r="G37" s="246">
        <v>0</v>
      </c>
      <c r="H37" s="246">
        <v>0</v>
      </c>
      <c r="I37" s="246">
        <v>0</v>
      </c>
      <c r="J37" s="246">
        <v>0</v>
      </c>
      <c r="K37" s="246">
        <v>0</v>
      </c>
      <c r="L37" s="246">
        <v>0</v>
      </c>
      <c r="M37" s="246">
        <v>0</v>
      </c>
      <c r="N37" s="246">
        <v>0</v>
      </c>
      <c r="O37" s="246">
        <v>0</v>
      </c>
      <c r="P37" s="246">
        <v>0</v>
      </c>
      <c r="Q37" s="246">
        <v>0</v>
      </c>
      <c r="R37" s="246">
        <v>0</v>
      </c>
      <c r="S37" s="246">
        <v>0</v>
      </c>
      <c r="T37" s="246">
        <v>0</v>
      </c>
      <c r="U37" s="246">
        <v>0</v>
      </c>
      <c r="V37" s="259">
        <v>0</v>
      </c>
      <c r="W37" s="246">
        <v>0</v>
      </c>
    </row>
    <row r="38" spans="1:24">
      <c r="A38" s="250" t="s">
        <v>37</v>
      </c>
      <c r="B38" s="246">
        <f>B35</f>
        <v>0.63127384489246441</v>
      </c>
      <c r="C38" s="246">
        <f t="shared" ref="C38:U38" si="4">C35</f>
        <v>0.63127384489246441</v>
      </c>
      <c r="D38" s="246">
        <f t="shared" si="4"/>
        <v>0.63127384489246441</v>
      </c>
      <c r="E38" s="246">
        <f t="shared" si="4"/>
        <v>0.63127384489246441</v>
      </c>
      <c r="F38" s="246">
        <f t="shared" si="4"/>
        <v>0.63127384489246441</v>
      </c>
      <c r="G38" s="246">
        <f t="shared" si="4"/>
        <v>0.63127384489246441</v>
      </c>
      <c r="H38" s="246">
        <f t="shared" si="4"/>
        <v>0.63127384489246441</v>
      </c>
      <c r="I38" s="246">
        <f t="shared" si="4"/>
        <v>0.63127384489246441</v>
      </c>
      <c r="J38" s="246">
        <f t="shared" si="4"/>
        <v>0.63127384489246441</v>
      </c>
      <c r="K38" s="246">
        <f t="shared" si="4"/>
        <v>0.63127384489246441</v>
      </c>
      <c r="L38" s="246">
        <f t="shared" si="4"/>
        <v>0.63127384489246441</v>
      </c>
      <c r="M38" s="246">
        <f t="shared" si="4"/>
        <v>0.63127384489246441</v>
      </c>
      <c r="N38" s="246">
        <f t="shared" si="4"/>
        <v>0.63127384489246441</v>
      </c>
      <c r="O38" s="246">
        <f t="shared" si="4"/>
        <v>0.63127384489246441</v>
      </c>
      <c r="P38" s="246">
        <f t="shared" si="4"/>
        <v>0.63127384489246441</v>
      </c>
      <c r="Q38" s="246">
        <f t="shared" si="4"/>
        <v>0.63127384489246441</v>
      </c>
      <c r="R38" s="246">
        <f t="shared" si="4"/>
        <v>0.63127384489246441</v>
      </c>
      <c r="S38" s="246">
        <f t="shared" si="4"/>
        <v>0.63127384489246441</v>
      </c>
      <c r="T38" s="246">
        <f t="shared" si="4"/>
        <v>0.63127384489246441</v>
      </c>
      <c r="U38" s="246">
        <f t="shared" si="4"/>
        <v>0.63127384489246441</v>
      </c>
      <c r="V38" s="259">
        <f>SUM(B38:U38)</f>
        <v>12.625476897849286</v>
      </c>
      <c r="W38" s="246">
        <f>V38/20</f>
        <v>0.6312738448924643</v>
      </c>
    </row>
    <row r="39" spans="1:24" s="7" customFormat="1">
      <c r="A39" s="106" t="s">
        <v>35</v>
      </c>
      <c r="B39" s="107">
        <f>B37+B38</f>
        <v>0.63127384489246441</v>
      </c>
      <c r="C39" s="107">
        <f t="shared" ref="C39:U39" si="5">C37+C38</f>
        <v>0.63127384489246441</v>
      </c>
      <c r="D39" s="107">
        <f t="shared" si="5"/>
        <v>0.63127384489246441</v>
      </c>
      <c r="E39" s="107">
        <f t="shared" si="5"/>
        <v>0.63127384489246441</v>
      </c>
      <c r="F39" s="107">
        <f t="shared" si="5"/>
        <v>0.63127384489246441</v>
      </c>
      <c r="G39" s="107">
        <f t="shared" si="5"/>
        <v>0.63127384489246441</v>
      </c>
      <c r="H39" s="107">
        <f t="shared" si="5"/>
        <v>0.63127384489246441</v>
      </c>
      <c r="I39" s="107">
        <f t="shared" si="5"/>
        <v>0.63127384489246441</v>
      </c>
      <c r="J39" s="107">
        <f t="shared" si="5"/>
        <v>0.63127384489246441</v>
      </c>
      <c r="K39" s="107">
        <f t="shared" si="5"/>
        <v>0.63127384489246441</v>
      </c>
      <c r="L39" s="107">
        <f t="shared" si="5"/>
        <v>0.63127384489246441</v>
      </c>
      <c r="M39" s="107">
        <f t="shared" si="5"/>
        <v>0.63127384489246441</v>
      </c>
      <c r="N39" s="107">
        <f t="shared" si="5"/>
        <v>0.63127384489246441</v>
      </c>
      <c r="O39" s="107">
        <f t="shared" si="5"/>
        <v>0.63127384489246441</v>
      </c>
      <c r="P39" s="107">
        <f t="shared" si="5"/>
        <v>0.63127384489246441</v>
      </c>
      <c r="Q39" s="107">
        <f t="shared" si="5"/>
        <v>0.63127384489246441</v>
      </c>
      <c r="R39" s="107">
        <f t="shared" si="5"/>
        <v>0.63127384489246441</v>
      </c>
      <c r="S39" s="107">
        <f t="shared" si="5"/>
        <v>0.63127384489246441</v>
      </c>
      <c r="T39" s="107">
        <f t="shared" si="5"/>
        <v>0.63127384489246441</v>
      </c>
      <c r="U39" s="107">
        <f t="shared" si="5"/>
        <v>0.63127384489246441</v>
      </c>
      <c r="V39" s="260">
        <f>SUM(B39:U39)</f>
        <v>12.625476897849286</v>
      </c>
      <c r="W39" s="107">
        <f>V39/20</f>
        <v>0.6312738448924643</v>
      </c>
    </row>
    <row r="40" spans="1:24">
      <c r="A40" s="106" t="s">
        <v>185</v>
      </c>
      <c r="B40" s="243" t="s">
        <v>8</v>
      </c>
      <c r="C40" s="243" t="s">
        <v>8</v>
      </c>
      <c r="D40" s="243" t="s">
        <v>8</v>
      </c>
      <c r="E40" s="243" t="s">
        <v>8</v>
      </c>
      <c r="F40" s="243" t="s">
        <v>8</v>
      </c>
      <c r="G40" s="243" t="s">
        <v>8</v>
      </c>
      <c r="H40" s="243" t="s">
        <v>8</v>
      </c>
      <c r="I40" s="243" t="s">
        <v>8</v>
      </c>
      <c r="J40" s="243" t="s">
        <v>8</v>
      </c>
      <c r="K40" s="243" t="s">
        <v>8</v>
      </c>
      <c r="L40" s="243" t="s">
        <v>8</v>
      </c>
      <c r="M40" s="243" t="s">
        <v>8</v>
      </c>
      <c r="N40" s="243" t="s">
        <v>8</v>
      </c>
      <c r="O40" s="243" t="s">
        <v>8</v>
      </c>
      <c r="P40" s="243" t="s">
        <v>8</v>
      </c>
      <c r="Q40" s="243" t="s">
        <v>8</v>
      </c>
      <c r="R40" s="243" t="s">
        <v>8</v>
      </c>
      <c r="S40" s="243" t="s">
        <v>8</v>
      </c>
      <c r="T40" s="243" t="s">
        <v>8</v>
      </c>
      <c r="U40" s="243" t="s">
        <v>8</v>
      </c>
      <c r="V40" s="260">
        <f>NPV(3.5%,B39:U39)</f>
        <v>8.9719184775857865</v>
      </c>
      <c r="W40" s="243" t="s">
        <v>8</v>
      </c>
    </row>
    <row r="41" spans="1:24">
      <c r="A41" s="254"/>
      <c r="B41" s="243"/>
      <c r="C41" s="243"/>
      <c r="D41" s="243"/>
      <c r="E41" s="243"/>
      <c r="F41" s="243"/>
      <c r="G41" s="243"/>
      <c r="H41" s="243"/>
      <c r="I41" s="243"/>
      <c r="J41" s="243"/>
      <c r="K41" s="243"/>
      <c r="L41" s="243"/>
      <c r="M41" s="243"/>
      <c r="N41" s="243"/>
      <c r="O41" s="243"/>
      <c r="P41" s="243"/>
      <c r="Q41" s="243"/>
      <c r="R41" s="243"/>
      <c r="S41" s="243"/>
      <c r="T41" s="243"/>
      <c r="U41" s="243"/>
      <c r="V41" s="260"/>
      <c r="W41" s="243"/>
    </row>
    <row r="42" spans="1:24">
      <c r="A42" s="106" t="s">
        <v>238</v>
      </c>
      <c r="B42" s="247"/>
      <c r="C42" s="247"/>
      <c r="D42" s="247"/>
      <c r="E42" s="247"/>
      <c r="F42" s="247"/>
      <c r="G42" s="247"/>
      <c r="H42" s="247"/>
      <c r="I42" s="247"/>
      <c r="J42" s="247"/>
      <c r="K42" s="247"/>
      <c r="L42" s="247"/>
      <c r="M42" s="247"/>
      <c r="N42" s="247"/>
      <c r="O42" s="247"/>
      <c r="P42" s="247"/>
      <c r="Q42" s="247"/>
      <c r="R42" s="247"/>
      <c r="S42" s="247"/>
      <c r="T42" s="247"/>
      <c r="U42" s="247"/>
      <c r="V42" s="274"/>
      <c r="W42" s="247"/>
      <c r="X42" s="247"/>
    </row>
    <row r="43" spans="1:24">
      <c r="A43" s="208" t="s">
        <v>32</v>
      </c>
      <c r="B43" s="250"/>
      <c r="C43" s="250"/>
      <c r="D43" s="250"/>
      <c r="E43" s="250"/>
      <c r="F43" s="250"/>
      <c r="G43" s="250"/>
      <c r="H43" s="250"/>
      <c r="I43" s="250"/>
      <c r="J43" s="250"/>
      <c r="K43" s="250"/>
      <c r="L43" s="250"/>
      <c r="M43" s="250"/>
      <c r="N43" s="250"/>
      <c r="O43" s="250"/>
      <c r="P43" s="250"/>
      <c r="Q43" s="250"/>
      <c r="R43" s="250"/>
      <c r="S43" s="250"/>
      <c r="T43" s="250"/>
      <c r="U43" s="250"/>
      <c r="V43" s="258"/>
      <c r="W43" s="250"/>
      <c r="X43" s="250"/>
    </row>
    <row r="44" spans="1:24">
      <c r="A44" s="250" t="s">
        <v>241</v>
      </c>
      <c r="B44" s="246">
        <v>0</v>
      </c>
      <c r="C44" s="246">
        <v>0</v>
      </c>
      <c r="D44" s="246">
        <v>0</v>
      </c>
      <c r="E44" s="246">
        <v>0</v>
      </c>
      <c r="F44" s="246">
        <v>0</v>
      </c>
      <c r="G44" s="246">
        <v>0</v>
      </c>
      <c r="H44" s="246">
        <v>0</v>
      </c>
      <c r="I44" s="246">
        <v>0</v>
      </c>
      <c r="J44" s="246">
        <v>0</v>
      </c>
      <c r="K44" s="246">
        <v>0</v>
      </c>
      <c r="L44" s="246">
        <v>0</v>
      </c>
      <c r="M44" s="246">
        <v>0</v>
      </c>
      <c r="N44" s="246">
        <v>0</v>
      </c>
      <c r="O44" s="246">
        <v>0</v>
      </c>
      <c r="P44" s="246">
        <v>0</v>
      </c>
      <c r="Q44" s="246">
        <v>0</v>
      </c>
      <c r="R44" s="246">
        <v>0</v>
      </c>
      <c r="S44" s="246">
        <v>0</v>
      </c>
      <c r="T44" s="246">
        <v>0</v>
      </c>
      <c r="U44" s="246">
        <v>0</v>
      </c>
      <c r="V44" s="259">
        <v>0</v>
      </c>
      <c r="W44" s="246">
        <v>0</v>
      </c>
    </row>
    <row r="45" spans="1:24">
      <c r="A45" s="208" t="s">
        <v>33</v>
      </c>
      <c r="B45" s="246"/>
      <c r="C45" s="246"/>
      <c r="D45" s="246"/>
      <c r="E45" s="246"/>
      <c r="F45" s="246"/>
      <c r="G45" s="246"/>
      <c r="H45" s="246"/>
      <c r="I45" s="246"/>
      <c r="J45" s="246"/>
      <c r="K45" s="246"/>
      <c r="L45" s="246"/>
      <c r="M45" s="246"/>
      <c r="N45" s="246"/>
      <c r="O45" s="246"/>
      <c r="P45" s="246"/>
      <c r="Q45" s="246"/>
      <c r="R45" s="246"/>
      <c r="S45" s="246"/>
      <c r="T45" s="246"/>
      <c r="U45" s="246"/>
      <c r="V45" s="259"/>
      <c r="W45" s="246"/>
    </row>
    <row r="46" spans="1:24">
      <c r="A46" s="250" t="s">
        <v>34</v>
      </c>
      <c r="B46" s="246">
        <f>'6. Net Gain rMCZ Impacts'!BE39-'6. Net Gain rMCZ Impacts'!BE19</f>
        <v>3.0844970000000003E-2</v>
      </c>
      <c r="C46" s="246">
        <f>'6. Net Gain rMCZ Impacts'!BE39-'6. Net Gain rMCZ Impacts'!BE19</f>
        <v>3.0844970000000003E-2</v>
      </c>
      <c r="D46" s="246">
        <f>'6. Net Gain rMCZ Impacts'!BE39-'6. Net Gain rMCZ Impacts'!BE19</f>
        <v>3.0844970000000003E-2</v>
      </c>
      <c r="E46" s="246">
        <f>'6. Net Gain rMCZ Impacts'!BE39-'6. Net Gain rMCZ Impacts'!BE19</f>
        <v>3.0844970000000003E-2</v>
      </c>
      <c r="F46" s="246">
        <f>'6. Net Gain rMCZ Impacts'!BE39-'6. Net Gain rMCZ Impacts'!BE19</f>
        <v>3.0844970000000003E-2</v>
      </c>
      <c r="G46" s="246">
        <f>'6. Net Gain rMCZ Impacts'!BE39-'6. Net Gain rMCZ Impacts'!BE19</f>
        <v>3.0844970000000003E-2</v>
      </c>
      <c r="H46" s="246">
        <f>'6. Net Gain rMCZ Impacts'!BE39</f>
        <v>4.956033E-2</v>
      </c>
      <c r="I46" s="246">
        <f>'6. Net Gain rMCZ Impacts'!BE39</f>
        <v>4.956033E-2</v>
      </c>
      <c r="J46" s="246">
        <f>'6. Net Gain rMCZ Impacts'!BE39</f>
        <v>4.956033E-2</v>
      </c>
      <c r="K46" s="246">
        <f>'6. Net Gain rMCZ Impacts'!BE39</f>
        <v>4.956033E-2</v>
      </c>
      <c r="L46" s="246">
        <f>'6. Net Gain rMCZ Impacts'!BE39</f>
        <v>4.956033E-2</v>
      </c>
      <c r="M46" s="246">
        <f>'6. Net Gain rMCZ Impacts'!BE39</f>
        <v>4.956033E-2</v>
      </c>
      <c r="N46" s="246">
        <f>'6. Net Gain rMCZ Impacts'!BE39</f>
        <v>4.956033E-2</v>
      </c>
      <c r="O46" s="246">
        <f>'6. Net Gain rMCZ Impacts'!BE39</f>
        <v>4.956033E-2</v>
      </c>
      <c r="P46" s="246">
        <f>'6. Net Gain rMCZ Impacts'!BE39</f>
        <v>4.956033E-2</v>
      </c>
      <c r="Q46" s="246">
        <f>'6. Net Gain rMCZ Impacts'!BE39</f>
        <v>4.956033E-2</v>
      </c>
      <c r="R46" s="246">
        <f>'6. Net Gain rMCZ Impacts'!BE39</f>
        <v>4.956033E-2</v>
      </c>
      <c r="S46" s="246">
        <f>'6. Net Gain rMCZ Impacts'!BE39</f>
        <v>4.956033E-2</v>
      </c>
      <c r="T46" s="246">
        <f>'6. Net Gain rMCZ Impacts'!BE39</f>
        <v>4.956033E-2</v>
      </c>
      <c r="U46" s="246">
        <f>'6. Net Gain rMCZ Impacts'!BE39</f>
        <v>4.956033E-2</v>
      </c>
      <c r="V46" s="259">
        <f>SUM(B46:U46)</f>
        <v>0.8789144400000003</v>
      </c>
      <c r="W46" s="246">
        <f>V46/20</f>
        <v>4.3945722000000013E-2</v>
      </c>
    </row>
    <row r="47" spans="1:24">
      <c r="A47" s="208"/>
      <c r="B47" s="246"/>
      <c r="C47" s="246"/>
      <c r="D47" s="246"/>
      <c r="E47" s="246"/>
      <c r="F47" s="246"/>
      <c r="G47" s="246"/>
      <c r="H47" s="246"/>
      <c r="I47" s="246"/>
      <c r="J47" s="246"/>
      <c r="K47" s="246"/>
      <c r="L47" s="246"/>
      <c r="M47" s="246"/>
      <c r="N47" s="246"/>
      <c r="O47" s="246"/>
      <c r="P47" s="246"/>
      <c r="Q47" s="246"/>
      <c r="R47" s="246"/>
      <c r="S47" s="246"/>
      <c r="T47" s="246"/>
      <c r="U47" s="246"/>
      <c r="V47" s="259"/>
      <c r="W47" s="246"/>
    </row>
    <row r="48" spans="1:24">
      <c r="A48" s="250" t="s">
        <v>36</v>
      </c>
      <c r="B48" s="246">
        <v>0</v>
      </c>
      <c r="C48" s="246">
        <v>0</v>
      </c>
      <c r="D48" s="246">
        <v>0</v>
      </c>
      <c r="E48" s="246">
        <v>0</v>
      </c>
      <c r="F48" s="246">
        <v>0</v>
      </c>
      <c r="G48" s="246">
        <v>0</v>
      </c>
      <c r="H48" s="246">
        <v>0</v>
      </c>
      <c r="I48" s="246">
        <v>0</v>
      </c>
      <c r="J48" s="246">
        <v>0</v>
      </c>
      <c r="K48" s="246">
        <v>0</v>
      </c>
      <c r="L48" s="246">
        <v>0</v>
      </c>
      <c r="M48" s="246">
        <v>0</v>
      </c>
      <c r="N48" s="246">
        <v>0</v>
      </c>
      <c r="O48" s="246">
        <v>0</v>
      </c>
      <c r="P48" s="246">
        <v>0</v>
      </c>
      <c r="Q48" s="246">
        <v>0</v>
      </c>
      <c r="R48" s="246">
        <v>0</v>
      </c>
      <c r="S48" s="246">
        <v>0</v>
      </c>
      <c r="T48" s="246">
        <v>0</v>
      </c>
      <c r="U48" s="246">
        <v>0</v>
      </c>
      <c r="V48" s="259">
        <v>0</v>
      </c>
      <c r="W48" s="246">
        <v>0</v>
      </c>
    </row>
    <row r="49" spans="1:23">
      <c r="A49" s="250" t="s">
        <v>37</v>
      </c>
      <c r="B49" s="246">
        <f>B46</f>
        <v>3.0844970000000003E-2</v>
      </c>
      <c r="C49" s="246">
        <f t="shared" ref="C49:U49" si="6">C46</f>
        <v>3.0844970000000003E-2</v>
      </c>
      <c r="D49" s="246">
        <f t="shared" si="6"/>
        <v>3.0844970000000003E-2</v>
      </c>
      <c r="E49" s="246">
        <f t="shared" si="6"/>
        <v>3.0844970000000003E-2</v>
      </c>
      <c r="F49" s="246">
        <f t="shared" si="6"/>
        <v>3.0844970000000003E-2</v>
      </c>
      <c r="G49" s="246">
        <f t="shared" si="6"/>
        <v>3.0844970000000003E-2</v>
      </c>
      <c r="H49" s="246">
        <f t="shared" si="6"/>
        <v>4.956033E-2</v>
      </c>
      <c r="I49" s="246">
        <f t="shared" si="6"/>
        <v>4.956033E-2</v>
      </c>
      <c r="J49" s="246">
        <f t="shared" si="6"/>
        <v>4.956033E-2</v>
      </c>
      <c r="K49" s="246">
        <f t="shared" si="6"/>
        <v>4.956033E-2</v>
      </c>
      <c r="L49" s="246">
        <f t="shared" si="6"/>
        <v>4.956033E-2</v>
      </c>
      <c r="M49" s="246">
        <f t="shared" si="6"/>
        <v>4.956033E-2</v>
      </c>
      <c r="N49" s="246">
        <f t="shared" si="6"/>
        <v>4.956033E-2</v>
      </c>
      <c r="O49" s="246">
        <f t="shared" si="6"/>
        <v>4.956033E-2</v>
      </c>
      <c r="P49" s="246">
        <f t="shared" si="6"/>
        <v>4.956033E-2</v>
      </c>
      <c r="Q49" s="246">
        <f t="shared" si="6"/>
        <v>4.956033E-2</v>
      </c>
      <c r="R49" s="246">
        <f t="shared" si="6"/>
        <v>4.956033E-2</v>
      </c>
      <c r="S49" s="246">
        <f t="shared" si="6"/>
        <v>4.956033E-2</v>
      </c>
      <c r="T49" s="246">
        <f t="shared" si="6"/>
        <v>4.956033E-2</v>
      </c>
      <c r="U49" s="246">
        <f t="shared" si="6"/>
        <v>4.956033E-2</v>
      </c>
      <c r="V49" s="259">
        <f>SUM(B49:U49)</f>
        <v>0.8789144400000003</v>
      </c>
      <c r="W49" s="246">
        <f>V49/20</f>
        <v>4.3945722000000013E-2</v>
      </c>
    </row>
    <row r="50" spans="1:23" s="7" customFormat="1">
      <c r="A50" s="106" t="s">
        <v>35</v>
      </c>
      <c r="B50" s="107">
        <f>B48+B49</f>
        <v>3.0844970000000003E-2</v>
      </c>
      <c r="C50" s="107">
        <f t="shared" ref="C50:U50" si="7">C48+C49</f>
        <v>3.0844970000000003E-2</v>
      </c>
      <c r="D50" s="107">
        <f t="shared" si="7"/>
        <v>3.0844970000000003E-2</v>
      </c>
      <c r="E50" s="107">
        <f t="shared" si="7"/>
        <v>3.0844970000000003E-2</v>
      </c>
      <c r="F50" s="107">
        <f t="shared" si="7"/>
        <v>3.0844970000000003E-2</v>
      </c>
      <c r="G50" s="107">
        <f t="shared" si="7"/>
        <v>3.0844970000000003E-2</v>
      </c>
      <c r="H50" s="107">
        <f t="shared" si="7"/>
        <v>4.956033E-2</v>
      </c>
      <c r="I50" s="107">
        <f t="shared" si="7"/>
        <v>4.956033E-2</v>
      </c>
      <c r="J50" s="107">
        <f t="shared" si="7"/>
        <v>4.956033E-2</v>
      </c>
      <c r="K50" s="107">
        <f t="shared" si="7"/>
        <v>4.956033E-2</v>
      </c>
      <c r="L50" s="107">
        <f t="shared" si="7"/>
        <v>4.956033E-2</v>
      </c>
      <c r="M50" s="107">
        <f t="shared" si="7"/>
        <v>4.956033E-2</v>
      </c>
      <c r="N50" s="107">
        <f t="shared" si="7"/>
        <v>4.956033E-2</v>
      </c>
      <c r="O50" s="107">
        <f t="shared" si="7"/>
        <v>4.956033E-2</v>
      </c>
      <c r="P50" s="107">
        <f t="shared" si="7"/>
        <v>4.956033E-2</v>
      </c>
      <c r="Q50" s="107">
        <f t="shared" si="7"/>
        <v>4.956033E-2</v>
      </c>
      <c r="R50" s="107">
        <f t="shared" si="7"/>
        <v>4.956033E-2</v>
      </c>
      <c r="S50" s="107">
        <f t="shared" si="7"/>
        <v>4.956033E-2</v>
      </c>
      <c r="T50" s="107">
        <f t="shared" si="7"/>
        <v>4.956033E-2</v>
      </c>
      <c r="U50" s="107">
        <f t="shared" si="7"/>
        <v>4.956033E-2</v>
      </c>
      <c r="V50" s="260">
        <f>SUM(B50:U50)</f>
        <v>0.8789144400000003</v>
      </c>
      <c r="W50" s="107">
        <f>V50/20</f>
        <v>4.3945722000000013E-2</v>
      </c>
    </row>
    <row r="51" spans="1:23">
      <c r="A51" s="106" t="s">
        <v>185</v>
      </c>
      <c r="B51" s="243" t="s">
        <v>8</v>
      </c>
      <c r="C51" s="243" t="s">
        <v>8</v>
      </c>
      <c r="D51" s="243" t="s">
        <v>8</v>
      </c>
      <c r="E51" s="243" t="s">
        <v>8</v>
      </c>
      <c r="F51" s="243" t="s">
        <v>8</v>
      </c>
      <c r="G51" s="243" t="s">
        <v>8</v>
      </c>
      <c r="H51" s="243" t="s">
        <v>8</v>
      </c>
      <c r="I51" s="243" t="s">
        <v>8</v>
      </c>
      <c r="J51" s="243" t="s">
        <v>8</v>
      </c>
      <c r="K51" s="243" t="s">
        <v>8</v>
      </c>
      <c r="L51" s="243" t="s">
        <v>8</v>
      </c>
      <c r="M51" s="243" t="s">
        <v>8</v>
      </c>
      <c r="N51" s="243" t="s">
        <v>8</v>
      </c>
      <c r="O51" s="243" t="s">
        <v>8</v>
      </c>
      <c r="P51" s="243" t="s">
        <v>8</v>
      </c>
      <c r="Q51" s="243" t="s">
        <v>8</v>
      </c>
      <c r="R51" s="243" t="s">
        <v>8</v>
      </c>
      <c r="S51" s="243" t="s">
        <v>8</v>
      </c>
      <c r="T51" s="243" t="s">
        <v>8</v>
      </c>
      <c r="U51" s="243" t="s">
        <v>8</v>
      </c>
      <c r="V51" s="260">
        <f>NPV(3.5%,B50:U50)</f>
        <v>0.60464560969360392</v>
      </c>
      <c r="W51" s="243" t="s">
        <v>8</v>
      </c>
    </row>
    <row r="52" spans="1:23">
      <c r="A52" s="254"/>
      <c r="B52" s="243"/>
      <c r="C52" s="243"/>
      <c r="D52" s="243"/>
      <c r="E52" s="243"/>
      <c r="F52" s="243"/>
      <c r="G52" s="243"/>
      <c r="H52" s="243"/>
      <c r="I52" s="243"/>
      <c r="J52" s="243"/>
      <c r="K52" s="243"/>
      <c r="L52" s="243"/>
      <c r="M52" s="243"/>
      <c r="N52" s="243"/>
      <c r="O52" s="243"/>
      <c r="P52" s="243"/>
      <c r="Q52" s="243"/>
      <c r="R52" s="243"/>
      <c r="S52" s="243"/>
      <c r="T52" s="243"/>
      <c r="U52" s="243"/>
      <c r="V52" s="260"/>
      <c r="W52" s="243"/>
    </row>
    <row r="53" spans="1:23">
      <c r="A53" s="106" t="s">
        <v>239</v>
      </c>
      <c r="B53" s="247"/>
      <c r="C53" s="247"/>
      <c r="D53" s="247"/>
      <c r="E53" s="247"/>
      <c r="F53" s="247"/>
      <c r="G53" s="247"/>
      <c r="H53" s="247"/>
      <c r="I53" s="247"/>
      <c r="J53" s="247"/>
      <c r="K53" s="247"/>
      <c r="L53" s="247"/>
      <c r="M53" s="247"/>
      <c r="N53" s="247"/>
      <c r="O53" s="247"/>
      <c r="P53" s="247"/>
      <c r="Q53" s="247"/>
      <c r="R53" s="247"/>
      <c r="S53" s="247"/>
      <c r="T53" s="247"/>
      <c r="U53" s="247"/>
      <c r="V53" s="274"/>
      <c r="W53" s="247"/>
    </row>
    <row r="54" spans="1:23">
      <c r="A54" s="208" t="s">
        <v>32</v>
      </c>
      <c r="B54" s="250"/>
      <c r="C54" s="250"/>
      <c r="D54" s="250"/>
      <c r="E54" s="250"/>
      <c r="F54" s="250"/>
      <c r="G54" s="250"/>
      <c r="H54" s="250"/>
      <c r="I54" s="250"/>
      <c r="J54" s="250"/>
      <c r="K54" s="250"/>
      <c r="L54" s="250"/>
      <c r="M54" s="250"/>
      <c r="N54" s="250"/>
      <c r="O54" s="250"/>
      <c r="P54" s="250"/>
      <c r="Q54" s="250"/>
      <c r="R54" s="250"/>
      <c r="S54" s="250"/>
      <c r="T54" s="250"/>
      <c r="U54" s="250"/>
      <c r="V54" s="258"/>
      <c r="W54" s="250"/>
    </row>
    <row r="55" spans="1:23">
      <c r="A55" s="250" t="s">
        <v>240</v>
      </c>
      <c r="B55" s="246">
        <f t="shared" ref="B55:U55" si="8">B33+B22+B44+B11</f>
        <v>0</v>
      </c>
      <c r="C55" s="246">
        <f t="shared" si="8"/>
        <v>0</v>
      </c>
      <c r="D55" s="246">
        <f t="shared" si="8"/>
        <v>0</v>
      </c>
      <c r="E55" s="246">
        <f t="shared" si="8"/>
        <v>0</v>
      </c>
      <c r="F55" s="246">
        <f t="shared" si="8"/>
        <v>0</v>
      </c>
      <c r="G55" s="246">
        <f t="shared" si="8"/>
        <v>0</v>
      </c>
      <c r="H55" s="246">
        <f t="shared" si="8"/>
        <v>0</v>
      </c>
      <c r="I55" s="246">
        <f t="shared" si="8"/>
        <v>0</v>
      </c>
      <c r="J55" s="246">
        <f t="shared" si="8"/>
        <v>0</v>
      </c>
      <c r="K55" s="246">
        <f t="shared" si="8"/>
        <v>0</v>
      </c>
      <c r="L55" s="246">
        <f t="shared" si="8"/>
        <v>0</v>
      </c>
      <c r="M55" s="246">
        <f t="shared" si="8"/>
        <v>0</v>
      </c>
      <c r="N55" s="246">
        <f t="shared" si="8"/>
        <v>0</v>
      </c>
      <c r="O55" s="246">
        <f t="shared" si="8"/>
        <v>0</v>
      </c>
      <c r="P55" s="246">
        <f t="shared" si="8"/>
        <v>0</v>
      </c>
      <c r="Q55" s="246">
        <f t="shared" si="8"/>
        <v>0</v>
      </c>
      <c r="R55" s="246">
        <f t="shared" si="8"/>
        <v>0</v>
      </c>
      <c r="S55" s="246">
        <f t="shared" si="8"/>
        <v>0</v>
      </c>
      <c r="T55" s="246">
        <f t="shared" si="8"/>
        <v>0</v>
      </c>
      <c r="U55" s="246">
        <f t="shared" si="8"/>
        <v>0</v>
      </c>
      <c r="V55" s="259">
        <f>SUM(B55:U55)</f>
        <v>0</v>
      </c>
      <c r="W55" s="246">
        <f>V55/20</f>
        <v>0</v>
      </c>
    </row>
    <row r="56" spans="1:23">
      <c r="A56" s="208" t="s">
        <v>33</v>
      </c>
      <c r="B56" s="246"/>
      <c r="C56" s="246"/>
      <c r="D56" s="246"/>
      <c r="E56" s="246"/>
      <c r="F56" s="246"/>
      <c r="G56" s="246"/>
      <c r="H56" s="246"/>
      <c r="I56" s="246"/>
      <c r="J56" s="246"/>
      <c r="K56" s="246"/>
      <c r="L56" s="246"/>
      <c r="M56" s="246"/>
      <c r="N56" s="246"/>
      <c r="O56" s="246"/>
      <c r="P56" s="246"/>
      <c r="Q56" s="246"/>
      <c r="R56" s="246"/>
      <c r="S56" s="246"/>
      <c r="T56" s="246"/>
      <c r="U56" s="246"/>
      <c r="V56" s="259"/>
      <c r="W56" s="246"/>
    </row>
    <row r="57" spans="1:23">
      <c r="A57" s="250" t="s">
        <v>34</v>
      </c>
      <c r="B57" s="246">
        <f>B35+B24+B46+B13</f>
        <v>2.3346750867084065</v>
      </c>
      <c r="C57" s="246">
        <f t="shared" ref="C57:U57" si="9">C35+C24+C46+C13</f>
        <v>2.3346750867084065</v>
      </c>
      <c r="D57" s="246">
        <f t="shared" si="9"/>
        <v>2.3346750867084065</v>
      </c>
      <c r="E57" s="246">
        <f t="shared" si="9"/>
        <v>2.3346750867084065</v>
      </c>
      <c r="F57" s="246">
        <f t="shared" si="9"/>
        <v>2.3346750867084065</v>
      </c>
      <c r="G57" s="246">
        <f t="shared" si="9"/>
        <v>2.3346750867084065</v>
      </c>
      <c r="H57" s="246">
        <f>H35+H24+H46+H13</f>
        <v>2.3533904467084064</v>
      </c>
      <c r="I57" s="246">
        <f t="shared" si="9"/>
        <v>2.3533904467084064</v>
      </c>
      <c r="J57" s="246">
        <f t="shared" si="9"/>
        <v>2.3533904467084064</v>
      </c>
      <c r="K57" s="246">
        <f t="shared" si="9"/>
        <v>2.3533904467084064</v>
      </c>
      <c r="L57" s="246">
        <f t="shared" si="9"/>
        <v>2.3533904467084064</v>
      </c>
      <c r="M57" s="246">
        <f t="shared" si="9"/>
        <v>2.3533904467084064</v>
      </c>
      <c r="N57" s="246">
        <f t="shared" si="9"/>
        <v>2.3533904467084064</v>
      </c>
      <c r="O57" s="246">
        <f t="shared" si="9"/>
        <v>2.3533904467084064</v>
      </c>
      <c r="P57" s="246">
        <f t="shared" si="9"/>
        <v>2.3533904467084064</v>
      </c>
      <c r="Q57" s="246">
        <f t="shared" si="9"/>
        <v>2.3533904467084064</v>
      </c>
      <c r="R57" s="246">
        <f t="shared" si="9"/>
        <v>2.3533904467084064</v>
      </c>
      <c r="S57" s="246">
        <f t="shared" si="9"/>
        <v>2.3533904467084064</v>
      </c>
      <c r="T57" s="246">
        <f t="shared" si="9"/>
        <v>2.3533904467084064</v>
      </c>
      <c r="U57" s="246">
        <f t="shared" si="9"/>
        <v>2.3533904467084064</v>
      </c>
      <c r="V57" s="259">
        <f>SUM(B57:U57)</f>
        <v>46.955516774168103</v>
      </c>
      <c r="W57" s="246">
        <f>V57/20</f>
        <v>2.3477758387084053</v>
      </c>
    </row>
    <row r="58" spans="1:23">
      <c r="A58" s="208"/>
      <c r="B58" s="246"/>
      <c r="C58" s="246"/>
      <c r="D58" s="246"/>
      <c r="E58" s="246"/>
      <c r="F58" s="246"/>
      <c r="G58" s="246"/>
      <c r="H58" s="246"/>
      <c r="I58" s="246"/>
      <c r="J58" s="246"/>
      <c r="K58" s="246"/>
      <c r="L58" s="246"/>
      <c r="M58" s="246"/>
      <c r="N58" s="246"/>
      <c r="O58" s="246"/>
      <c r="P58" s="246"/>
      <c r="Q58" s="246"/>
      <c r="R58" s="246"/>
      <c r="S58" s="246"/>
      <c r="T58" s="246"/>
      <c r="U58" s="246"/>
      <c r="V58" s="259"/>
      <c r="W58" s="246"/>
    </row>
    <row r="59" spans="1:23">
      <c r="A59" s="250" t="s">
        <v>36</v>
      </c>
      <c r="B59" s="246">
        <f t="shared" ref="B59:U59" si="10">B55</f>
        <v>0</v>
      </c>
      <c r="C59" s="246">
        <f t="shared" si="10"/>
        <v>0</v>
      </c>
      <c r="D59" s="246">
        <f t="shared" si="10"/>
        <v>0</v>
      </c>
      <c r="E59" s="246">
        <f t="shared" si="10"/>
        <v>0</v>
      </c>
      <c r="F59" s="246">
        <f t="shared" si="10"/>
        <v>0</v>
      </c>
      <c r="G59" s="246">
        <f t="shared" si="10"/>
        <v>0</v>
      </c>
      <c r="H59" s="246">
        <f t="shared" si="10"/>
        <v>0</v>
      </c>
      <c r="I59" s="246">
        <f t="shared" si="10"/>
        <v>0</v>
      </c>
      <c r="J59" s="246">
        <f t="shared" si="10"/>
        <v>0</v>
      </c>
      <c r="K59" s="246">
        <f t="shared" si="10"/>
        <v>0</v>
      </c>
      <c r="L59" s="246">
        <f t="shared" si="10"/>
        <v>0</v>
      </c>
      <c r="M59" s="246">
        <f t="shared" si="10"/>
        <v>0</v>
      </c>
      <c r="N59" s="246">
        <f t="shared" si="10"/>
        <v>0</v>
      </c>
      <c r="O59" s="246">
        <f t="shared" si="10"/>
        <v>0</v>
      </c>
      <c r="P59" s="246">
        <f t="shared" si="10"/>
        <v>0</v>
      </c>
      <c r="Q59" s="246">
        <f t="shared" si="10"/>
        <v>0</v>
      </c>
      <c r="R59" s="246">
        <f t="shared" si="10"/>
        <v>0</v>
      </c>
      <c r="S59" s="246">
        <f t="shared" si="10"/>
        <v>0</v>
      </c>
      <c r="T59" s="246">
        <f t="shared" si="10"/>
        <v>0</v>
      </c>
      <c r="U59" s="246">
        <f t="shared" si="10"/>
        <v>0</v>
      </c>
      <c r="V59" s="259">
        <f t="shared" ref="V59:V61" si="11">SUM(B59:U59)</f>
        <v>0</v>
      </c>
      <c r="W59" s="246">
        <f t="shared" ref="W59:W61" si="12">V59/20</f>
        <v>0</v>
      </c>
    </row>
    <row r="60" spans="1:23">
      <c r="A60" s="250" t="s">
        <v>37</v>
      </c>
      <c r="B60" s="246">
        <f t="shared" ref="B60:U60" si="13">B57</f>
        <v>2.3346750867084065</v>
      </c>
      <c r="C60" s="246">
        <f t="shared" si="13"/>
        <v>2.3346750867084065</v>
      </c>
      <c r="D60" s="246">
        <f t="shared" si="13"/>
        <v>2.3346750867084065</v>
      </c>
      <c r="E60" s="246">
        <f t="shared" si="13"/>
        <v>2.3346750867084065</v>
      </c>
      <c r="F60" s="246">
        <f t="shared" si="13"/>
        <v>2.3346750867084065</v>
      </c>
      <c r="G60" s="246">
        <f t="shared" si="13"/>
        <v>2.3346750867084065</v>
      </c>
      <c r="H60" s="246">
        <f t="shared" si="13"/>
        <v>2.3533904467084064</v>
      </c>
      <c r="I60" s="246">
        <f t="shared" si="13"/>
        <v>2.3533904467084064</v>
      </c>
      <c r="J60" s="246">
        <f t="shared" si="13"/>
        <v>2.3533904467084064</v>
      </c>
      <c r="K60" s="246">
        <f t="shared" si="13"/>
        <v>2.3533904467084064</v>
      </c>
      <c r="L60" s="246">
        <f t="shared" si="13"/>
        <v>2.3533904467084064</v>
      </c>
      <c r="M60" s="246">
        <f t="shared" si="13"/>
        <v>2.3533904467084064</v>
      </c>
      <c r="N60" s="246">
        <f t="shared" si="13"/>
        <v>2.3533904467084064</v>
      </c>
      <c r="O60" s="246">
        <f t="shared" si="13"/>
        <v>2.3533904467084064</v>
      </c>
      <c r="P60" s="246">
        <f t="shared" si="13"/>
        <v>2.3533904467084064</v>
      </c>
      <c r="Q60" s="246">
        <f t="shared" si="13"/>
        <v>2.3533904467084064</v>
      </c>
      <c r="R60" s="246">
        <f t="shared" si="13"/>
        <v>2.3533904467084064</v>
      </c>
      <c r="S60" s="246">
        <f t="shared" si="13"/>
        <v>2.3533904467084064</v>
      </c>
      <c r="T60" s="246">
        <f t="shared" si="13"/>
        <v>2.3533904467084064</v>
      </c>
      <c r="U60" s="246">
        <f t="shared" si="13"/>
        <v>2.3533904467084064</v>
      </c>
      <c r="V60" s="259">
        <f t="shared" si="11"/>
        <v>46.955516774168103</v>
      </c>
      <c r="W60" s="246">
        <f t="shared" si="12"/>
        <v>2.3477758387084053</v>
      </c>
    </row>
    <row r="61" spans="1:23" s="7" customFormat="1">
      <c r="A61" s="106" t="s">
        <v>35</v>
      </c>
      <c r="B61" s="107">
        <f>B60+B59</f>
        <v>2.3346750867084065</v>
      </c>
      <c r="C61" s="107">
        <f t="shared" ref="C61:U61" si="14">C60+C59</f>
        <v>2.3346750867084065</v>
      </c>
      <c r="D61" s="107">
        <f t="shared" si="14"/>
        <v>2.3346750867084065</v>
      </c>
      <c r="E61" s="107">
        <f t="shared" si="14"/>
        <v>2.3346750867084065</v>
      </c>
      <c r="F61" s="107">
        <f t="shared" si="14"/>
        <v>2.3346750867084065</v>
      </c>
      <c r="G61" s="107">
        <f t="shared" si="14"/>
        <v>2.3346750867084065</v>
      </c>
      <c r="H61" s="107">
        <f t="shared" si="14"/>
        <v>2.3533904467084064</v>
      </c>
      <c r="I61" s="107">
        <f t="shared" si="14"/>
        <v>2.3533904467084064</v>
      </c>
      <c r="J61" s="107">
        <f t="shared" si="14"/>
        <v>2.3533904467084064</v>
      </c>
      <c r="K61" s="107">
        <f t="shared" si="14"/>
        <v>2.3533904467084064</v>
      </c>
      <c r="L61" s="107">
        <f t="shared" si="14"/>
        <v>2.3533904467084064</v>
      </c>
      <c r="M61" s="107">
        <f t="shared" si="14"/>
        <v>2.3533904467084064</v>
      </c>
      <c r="N61" s="107">
        <f t="shared" si="14"/>
        <v>2.3533904467084064</v>
      </c>
      <c r="O61" s="107">
        <f t="shared" si="14"/>
        <v>2.3533904467084064</v>
      </c>
      <c r="P61" s="107">
        <f t="shared" si="14"/>
        <v>2.3533904467084064</v>
      </c>
      <c r="Q61" s="107">
        <f t="shared" si="14"/>
        <v>2.3533904467084064</v>
      </c>
      <c r="R61" s="107">
        <f t="shared" si="14"/>
        <v>2.3533904467084064</v>
      </c>
      <c r="S61" s="107">
        <f t="shared" si="14"/>
        <v>2.3533904467084064</v>
      </c>
      <c r="T61" s="107">
        <f t="shared" si="14"/>
        <v>2.3533904467084064</v>
      </c>
      <c r="U61" s="107">
        <f t="shared" si="14"/>
        <v>2.3533904467084064</v>
      </c>
      <c r="V61" s="260">
        <f t="shared" si="11"/>
        <v>46.955516774168103</v>
      </c>
      <c r="W61" s="107">
        <f t="shared" si="12"/>
        <v>2.3477758387084053</v>
      </c>
    </row>
    <row r="62" spans="1:23">
      <c r="A62" s="106" t="s">
        <v>185</v>
      </c>
      <c r="B62" s="243" t="s">
        <v>8</v>
      </c>
      <c r="C62" s="243" t="s">
        <v>8</v>
      </c>
      <c r="D62" s="243" t="s">
        <v>8</v>
      </c>
      <c r="E62" s="243" t="s">
        <v>8</v>
      </c>
      <c r="F62" s="243" t="s">
        <v>8</v>
      </c>
      <c r="G62" s="243" t="s">
        <v>8</v>
      </c>
      <c r="H62" s="243" t="s">
        <v>8</v>
      </c>
      <c r="I62" s="243" t="s">
        <v>8</v>
      </c>
      <c r="J62" s="243" t="s">
        <v>8</v>
      </c>
      <c r="K62" s="243" t="s">
        <v>8</v>
      </c>
      <c r="L62" s="243" t="s">
        <v>8</v>
      </c>
      <c r="M62" s="243" t="s">
        <v>8</v>
      </c>
      <c r="N62" s="243" t="s">
        <v>8</v>
      </c>
      <c r="O62" s="243" t="s">
        <v>8</v>
      </c>
      <c r="P62" s="243" t="s">
        <v>8</v>
      </c>
      <c r="Q62" s="243" t="s">
        <v>8</v>
      </c>
      <c r="R62" s="243" t="s">
        <v>8</v>
      </c>
      <c r="S62" s="243" t="s">
        <v>8</v>
      </c>
      <c r="T62" s="243" t="s">
        <v>8</v>
      </c>
      <c r="U62" s="243" t="s">
        <v>8</v>
      </c>
      <c r="V62" s="260">
        <f>NPV(3.5%,B61:U61)</f>
        <v>33.347608367537312</v>
      </c>
      <c r="W62" s="243" t="s">
        <v>8</v>
      </c>
    </row>
    <row r="63" spans="1:23">
      <c r="A63" s="254"/>
      <c r="B63" s="255"/>
      <c r="C63" s="255"/>
      <c r="D63" s="255"/>
      <c r="E63" s="255"/>
      <c r="F63" s="255"/>
      <c r="G63" s="255"/>
      <c r="H63" s="255"/>
      <c r="I63" s="255"/>
      <c r="J63" s="255"/>
      <c r="K63" s="255"/>
      <c r="L63" s="255"/>
      <c r="M63" s="255"/>
      <c r="N63" s="255"/>
      <c r="O63" s="255"/>
      <c r="P63" s="255"/>
      <c r="Q63" s="255"/>
      <c r="R63" s="255"/>
      <c r="S63" s="255"/>
      <c r="T63" s="255"/>
      <c r="U63" s="255"/>
      <c r="V63" s="261"/>
      <c r="W63" s="255"/>
    </row>
    <row r="64" spans="1:23">
      <c r="A64" s="106"/>
      <c r="B64" s="243"/>
      <c r="C64" s="243"/>
      <c r="D64" s="243"/>
      <c r="E64" s="243"/>
      <c r="F64" s="243"/>
      <c r="G64" s="243"/>
      <c r="H64" s="243"/>
      <c r="I64" s="243"/>
      <c r="J64" s="243"/>
      <c r="K64" s="243"/>
      <c r="L64" s="243"/>
      <c r="M64" s="243"/>
      <c r="N64" s="243"/>
      <c r="O64" s="243"/>
      <c r="P64" s="243"/>
      <c r="Q64" s="243"/>
      <c r="R64" s="243"/>
      <c r="S64" s="243"/>
      <c r="T64" s="243"/>
      <c r="U64" s="243"/>
      <c r="V64" s="107"/>
      <c r="W64" s="243"/>
    </row>
    <row r="65" spans="1:25" ht="13.5" thickBot="1">
      <c r="A65" s="254"/>
    </row>
    <row r="66" spans="1:25" ht="28.5" customHeight="1" thickBot="1">
      <c r="A66" s="467" t="s">
        <v>38</v>
      </c>
      <c r="B66" s="468"/>
      <c r="C66" s="468"/>
      <c r="D66" s="468"/>
      <c r="E66" s="468"/>
      <c r="F66" s="468"/>
      <c r="G66" s="468"/>
      <c r="H66" s="468"/>
      <c r="I66" s="468"/>
      <c r="J66" s="468"/>
      <c r="K66" s="468"/>
      <c r="L66" s="468"/>
      <c r="M66" s="468"/>
      <c r="N66" s="468"/>
      <c r="O66" s="468"/>
      <c r="P66" s="468"/>
      <c r="Q66" s="468"/>
      <c r="R66" s="468"/>
      <c r="S66" s="468"/>
      <c r="T66" s="468"/>
      <c r="U66" s="468"/>
      <c r="V66" s="468"/>
      <c r="W66" s="469"/>
      <c r="X66" s="116"/>
      <c r="Y66" s="248"/>
    </row>
    <row r="67" spans="1:25">
      <c r="A67" s="262" t="s">
        <v>31</v>
      </c>
      <c r="B67" s="251">
        <v>2013</v>
      </c>
      <c r="C67" s="251">
        <v>2014</v>
      </c>
      <c r="D67" s="251">
        <v>2015</v>
      </c>
      <c r="E67" s="251">
        <v>2016</v>
      </c>
      <c r="F67" s="251">
        <v>2017</v>
      </c>
      <c r="G67" s="251">
        <v>2018</v>
      </c>
      <c r="H67" s="251">
        <v>2019</v>
      </c>
      <c r="I67" s="251">
        <v>2020</v>
      </c>
      <c r="J67" s="251">
        <v>2021</v>
      </c>
      <c r="K67" s="251">
        <v>2022</v>
      </c>
      <c r="L67" s="251">
        <v>2023</v>
      </c>
      <c r="M67" s="251">
        <v>2024</v>
      </c>
      <c r="N67" s="251">
        <v>2025</v>
      </c>
      <c r="O67" s="251">
        <v>2026</v>
      </c>
      <c r="P67" s="251">
        <v>2027</v>
      </c>
      <c r="Q67" s="251">
        <v>2028</v>
      </c>
      <c r="R67" s="251">
        <v>2029</v>
      </c>
      <c r="S67" s="251">
        <v>2030</v>
      </c>
      <c r="T67" s="251">
        <v>2031</v>
      </c>
      <c r="U67" s="263">
        <v>2032</v>
      </c>
      <c r="V67" s="470" t="s">
        <v>7</v>
      </c>
      <c r="W67" s="472" t="s">
        <v>234</v>
      </c>
    </row>
    <row r="68" spans="1:25" ht="13.5" thickBot="1">
      <c r="A68" s="264" t="s">
        <v>233</v>
      </c>
      <c r="B68" s="252">
        <v>1</v>
      </c>
      <c r="C68" s="252">
        <v>2</v>
      </c>
      <c r="D68" s="252">
        <v>3</v>
      </c>
      <c r="E68" s="252">
        <v>4</v>
      </c>
      <c r="F68" s="252">
        <v>5</v>
      </c>
      <c r="G68" s="252">
        <v>6</v>
      </c>
      <c r="H68" s="252">
        <v>7</v>
      </c>
      <c r="I68" s="252">
        <v>8</v>
      </c>
      <c r="J68" s="252">
        <v>9</v>
      </c>
      <c r="K68" s="252">
        <v>10</v>
      </c>
      <c r="L68" s="252">
        <v>11</v>
      </c>
      <c r="M68" s="252">
        <v>12</v>
      </c>
      <c r="N68" s="252">
        <v>13</v>
      </c>
      <c r="O68" s="252">
        <v>14</v>
      </c>
      <c r="P68" s="252">
        <v>15</v>
      </c>
      <c r="Q68" s="252">
        <v>16</v>
      </c>
      <c r="R68" s="252">
        <v>17</v>
      </c>
      <c r="S68" s="252">
        <v>18</v>
      </c>
      <c r="T68" s="252">
        <v>19</v>
      </c>
      <c r="U68" s="265">
        <v>20</v>
      </c>
      <c r="V68" s="471"/>
      <c r="W68" s="473"/>
    </row>
    <row r="69" spans="1:25">
      <c r="A69" s="106" t="s">
        <v>235</v>
      </c>
      <c r="V69" s="273"/>
    </row>
    <row r="70" spans="1:25">
      <c r="A70" s="208" t="s">
        <v>32</v>
      </c>
      <c r="B70" s="250"/>
      <c r="C70" s="250"/>
      <c r="D70" s="250"/>
      <c r="E70" s="250"/>
      <c r="F70" s="250"/>
      <c r="G70" s="250"/>
      <c r="H70" s="250"/>
      <c r="I70" s="250"/>
      <c r="J70" s="250"/>
      <c r="K70" s="250"/>
      <c r="L70" s="250"/>
      <c r="M70" s="250"/>
      <c r="N70" s="250"/>
      <c r="O70" s="250"/>
      <c r="P70" s="250"/>
      <c r="Q70" s="250"/>
      <c r="R70" s="250"/>
      <c r="S70" s="250"/>
      <c r="T70" s="250"/>
      <c r="U70" s="250"/>
      <c r="V70" s="258"/>
      <c r="W70" s="250"/>
    </row>
    <row r="71" spans="1:25">
      <c r="A71" s="250" t="s">
        <v>240</v>
      </c>
      <c r="B71" s="246">
        <v>0</v>
      </c>
      <c r="C71" s="246">
        <v>0</v>
      </c>
      <c r="D71" s="246">
        <v>0</v>
      </c>
      <c r="E71" s="246">
        <v>0</v>
      </c>
      <c r="F71" s="246">
        <v>0</v>
      </c>
      <c r="G71" s="246">
        <v>0</v>
      </c>
      <c r="H71" s="246">
        <v>0</v>
      </c>
      <c r="I71" s="246">
        <v>0</v>
      </c>
      <c r="J71" s="246">
        <v>0</v>
      </c>
      <c r="K71" s="246">
        <v>0</v>
      </c>
      <c r="L71" s="246">
        <v>0</v>
      </c>
      <c r="M71" s="246">
        <v>0</v>
      </c>
      <c r="N71" s="246">
        <v>0</v>
      </c>
      <c r="O71" s="246">
        <v>0</v>
      </c>
      <c r="P71" s="246">
        <v>0</v>
      </c>
      <c r="Q71" s="246">
        <v>0</v>
      </c>
      <c r="R71" s="246">
        <v>0</v>
      </c>
      <c r="S71" s="246">
        <v>0</v>
      </c>
      <c r="T71" s="246">
        <v>0</v>
      </c>
      <c r="U71" s="246">
        <v>0</v>
      </c>
      <c r="V71" s="259">
        <f>SUM(B71:U71)</f>
        <v>0</v>
      </c>
      <c r="W71" s="246">
        <f>V71/20</f>
        <v>0</v>
      </c>
    </row>
    <row r="72" spans="1:25">
      <c r="A72" s="208" t="s">
        <v>33</v>
      </c>
      <c r="B72" s="246"/>
      <c r="C72" s="246"/>
      <c r="D72" s="246"/>
      <c r="E72" s="246"/>
      <c r="F72" s="246"/>
      <c r="G72" s="246"/>
      <c r="H72" s="246"/>
      <c r="I72" s="246"/>
      <c r="J72" s="246"/>
      <c r="K72" s="246"/>
      <c r="L72" s="246"/>
      <c r="M72" s="246"/>
      <c r="N72" s="246"/>
      <c r="O72" s="246"/>
      <c r="P72" s="246"/>
      <c r="Q72" s="246"/>
      <c r="R72" s="246"/>
      <c r="S72" s="246"/>
      <c r="T72" s="246"/>
      <c r="U72" s="246"/>
      <c r="V72" s="259"/>
      <c r="W72" s="246"/>
    </row>
    <row r="73" spans="1:25">
      <c r="A73" s="250" t="s">
        <v>34</v>
      </c>
      <c r="B73" s="246">
        <f>'3. Balanced Seas rMCZ Impacts'!AX63</f>
        <v>5.4389949044253409</v>
      </c>
      <c r="C73" s="246">
        <f>'3. Balanced Seas rMCZ Impacts'!AX63</f>
        <v>5.4389949044253409</v>
      </c>
      <c r="D73" s="246">
        <f>'3. Balanced Seas rMCZ Impacts'!AX63</f>
        <v>5.4389949044253409</v>
      </c>
      <c r="E73" s="246">
        <f>'3. Balanced Seas rMCZ Impacts'!AX63</f>
        <v>5.4389949044253409</v>
      </c>
      <c r="F73" s="246">
        <f>'3. Balanced Seas rMCZ Impacts'!AX63</f>
        <v>5.4389949044253409</v>
      </c>
      <c r="G73" s="246">
        <f>'3. Balanced Seas rMCZ Impacts'!AX63</f>
        <v>5.4389949044253409</v>
      </c>
      <c r="H73" s="246">
        <f>'3. Balanced Seas rMCZ Impacts'!AX63</f>
        <v>5.4389949044253409</v>
      </c>
      <c r="I73" s="246">
        <f>'3. Balanced Seas rMCZ Impacts'!AX63</f>
        <v>5.4389949044253409</v>
      </c>
      <c r="J73" s="246">
        <f>'3. Balanced Seas rMCZ Impacts'!AX63</f>
        <v>5.4389949044253409</v>
      </c>
      <c r="K73" s="246">
        <f>'3. Balanced Seas rMCZ Impacts'!AX63</f>
        <v>5.4389949044253409</v>
      </c>
      <c r="L73" s="246">
        <f>'3. Balanced Seas rMCZ Impacts'!AX63</f>
        <v>5.4389949044253409</v>
      </c>
      <c r="M73" s="246">
        <f>'3. Balanced Seas rMCZ Impacts'!AX63</f>
        <v>5.4389949044253409</v>
      </c>
      <c r="N73" s="246">
        <f>'3. Balanced Seas rMCZ Impacts'!AX63</f>
        <v>5.4389949044253409</v>
      </c>
      <c r="O73" s="246">
        <f>'3. Balanced Seas rMCZ Impacts'!AX63</f>
        <v>5.4389949044253409</v>
      </c>
      <c r="P73" s="246">
        <f>'3. Balanced Seas rMCZ Impacts'!AX63</f>
        <v>5.4389949044253409</v>
      </c>
      <c r="Q73" s="246">
        <f>'3. Balanced Seas rMCZ Impacts'!AX63</f>
        <v>5.4389949044253409</v>
      </c>
      <c r="R73" s="246">
        <f>'3. Balanced Seas rMCZ Impacts'!AX63</f>
        <v>5.4389949044253409</v>
      </c>
      <c r="S73" s="246">
        <f>'3. Balanced Seas rMCZ Impacts'!AX63</f>
        <v>5.4389949044253409</v>
      </c>
      <c r="T73" s="246">
        <f>'3. Balanced Seas rMCZ Impacts'!AX63</f>
        <v>5.4389949044253409</v>
      </c>
      <c r="U73" s="246">
        <f>'3. Balanced Seas rMCZ Impacts'!AX63</f>
        <v>5.4389949044253409</v>
      </c>
      <c r="V73" s="259">
        <f>SUM(B73:U73)</f>
        <v>108.77989808850684</v>
      </c>
      <c r="W73" s="246">
        <f>V73/20</f>
        <v>5.4389949044253418</v>
      </c>
    </row>
    <row r="74" spans="1:25">
      <c r="A74" s="208"/>
      <c r="B74" s="246"/>
      <c r="C74" s="246"/>
      <c r="D74" s="246"/>
      <c r="E74" s="246"/>
      <c r="F74" s="246"/>
      <c r="G74" s="246"/>
      <c r="H74" s="246"/>
      <c r="I74" s="246"/>
      <c r="J74" s="246"/>
      <c r="K74" s="246"/>
      <c r="L74" s="246"/>
      <c r="M74" s="246"/>
      <c r="N74" s="246"/>
      <c r="O74" s="246"/>
      <c r="P74" s="246"/>
      <c r="Q74" s="246"/>
      <c r="R74" s="246"/>
      <c r="S74" s="246"/>
      <c r="T74" s="246"/>
      <c r="U74" s="246"/>
      <c r="V74" s="259"/>
      <c r="W74" s="246"/>
    </row>
    <row r="75" spans="1:25">
      <c r="A75" s="250" t="s">
        <v>36</v>
      </c>
      <c r="B75" s="246">
        <f t="shared" ref="B75:U75" si="15">B71</f>
        <v>0</v>
      </c>
      <c r="C75" s="246">
        <f t="shared" si="15"/>
        <v>0</v>
      </c>
      <c r="D75" s="246">
        <f t="shared" si="15"/>
        <v>0</v>
      </c>
      <c r="E75" s="246">
        <f t="shared" si="15"/>
        <v>0</v>
      </c>
      <c r="F75" s="246">
        <f t="shared" si="15"/>
        <v>0</v>
      </c>
      <c r="G75" s="246">
        <f t="shared" si="15"/>
        <v>0</v>
      </c>
      <c r="H75" s="246">
        <f t="shared" si="15"/>
        <v>0</v>
      </c>
      <c r="I75" s="246">
        <f t="shared" si="15"/>
        <v>0</v>
      </c>
      <c r="J75" s="246">
        <f t="shared" si="15"/>
        <v>0</v>
      </c>
      <c r="K75" s="246">
        <f t="shared" si="15"/>
        <v>0</v>
      </c>
      <c r="L75" s="246">
        <f t="shared" si="15"/>
        <v>0</v>
      </c>
      <c r="M75" s="246">
        <f t="shared" si="15"/>
        <v>0</v>
      </c>
      <c r="N75" s="246">
        <f t="shared" si="15"/>
        <v>0</v>
      </c>
      <c r="O75" s="246">
        <f t="shared" si="15"/>
        <v>0</v>
      </c>
      <c r="P75" s="246">
        <f t="shared" si="15"/>
        <v>0</v>
      </c>
      <c r="Q75" s="246">
        <f t="shared" si="15"/>
        <v>0</v>
      </c>
      <c r="R75" s="246">
        <f t="shared" si="15"/>
        <v>0</v>
      </c>
      <c r="S75" s="246">
        <f t="shared" si="15"/>
        <v>0</v>
      </c>
      <c r="T75" s="246">
        <f t="shared" si="15"/>
        <v>0</v>
      </c>
      <c r="U75" s="246">
        <f t="shared" si="15"/>
        <v>0</v>
      </c>
      <c r="V75" s="259">
        <f t="shared" ref="V75:V77" si="16">SUM(B75:U75)</f>
        <v>0</v>
      </c>
      <c r="W75" s="246">
        <f t="shared" ref="W75:W77" si="17">V75/20</f>
        <v>0</v>
      </c>
    </row>
    <row r="76" spans="1:25">
      <c r="A76" s="250" t="s">
        <v>37</v>
      </c>
      <c r="B76" s="246">
        <f t="shared" ref="B76:U76" si="18">B73</f>
        <v>5.4389949044253409</v>
      </c>
      <c r="C76" s="246">
        <f t="shared" si="18"/>
        <v>5.4389949044253409</v>
      </c>
      <c r="D76" s="246">
        <f t="shared" si="18"/>
        <v>5.4389949044253409</v>
      </c>
      <c r="E76" s="246">
        <f t="shared" si="18"/>
        <v>5.4389949044253409</v>
      </c>
      <c r="F76" s="246">
        <f t="shared" si="18"/>
        <v>5.4389949044253409</v>
      </c>
      <c r="G76" s="246">
        <f t="shared" si="18"/>
        <v>5.4389949044253409</v>
      </c>
      <c r="H76" s="246">
        <f t="shared" si="18"/>
        <v>5.4389949044253409</v>
      </c>
      <c r="I76" s="246">
        <f t="shared" si="18"/>
        <v>5.4389949044253409</v>
      </c>
      <c r="J76" s="246">
        <f t="shared" si="18"/>
        <v>5.4389949044253409</v>
      </c>
      <c r="K76" s="246">
        <f t="shared" si="18"/>
        <v>5.4389949044253409</v>
      </c>
      <c r="L76" s="246">
        <f t="shared" si="18"/>
        <v>5.4389949044253409</v>
      </c>
      <c r="M76" s="246">
        <f t="shared" si="18"/>
        <v>5.4389949044253409</v>
      </c>
      <c r="N76" s="246">
        <f t="shared" si="18"/>
        <v>5.4389949044253409</v>
      </c>
      <c r="O76" s="246">
        <f t="shared" si="18"/>
        <v>5.4389949044253409</v>
      </c>
      <c r="P76" s="246">
        <f t="shared" si="18"/>
        <v>5.4389949044253409</v>
      </c>
      <c r="Q76" s="246">
        <f t="shared" si="18"/>
        <v>5.4389949044253409</v>
      </c>
      <c r="R76" s="246">
        <f t="shared" si="18"/>
        <v>5.4389949044253409</v>
      </c>
      <c r="S76" s="246">
        <f t="shared" si="18"/>
        <v>5.4389949044253409</v>
      </c>
      <c r="T76" s="246">
        <f t="shared" si="18"/>
        <v>5.4389949044253409</v>
      </c>
      <c r="U76" s="246">
        <f t="shared" si="18"/>
        <v>5.4389949044253409</v>
      </c>
      <c r="V76" s="259">
        <f t="shared" si="16"/>
        <v>108.77989808850684</v>
      </c>
      <c r="W76" s="246">
        <f t="shared" si="17"/>
        <v>5.4389949044253418</v>
      </c>
    </row>
    <row r="77" spans="1:25" s="7" customFormat="1">
      <c r="A77" s="106" t="s">
        <v>35</v>
      </c>
      <c r="B77" s="107">
        <f>B76+B75</f>
        <v>5.4389949044253409</v>
      </c>
      <c r="C77" s="107">
        <f t="shared" ref="C77:U77" si="19">C76+C75</f>
        <v>5.4389949044253409</v>
      </c>
      <c r="D77" s="107">
        <f t="shared" si="19"/>
        <v>5.4389949044253409</v>
      </c>
      <c r="E77" s="107">
        <f t="shared" si="19"/>
        <v>5.4389949044253409</v>
      </c>
      <c r="F77" s="107">
        <f t="shared" si="19"/>
        <v>5.4389949044253409</v>
      </c>
      <c r="G77" s="107">
        <f t="shared" si="19"/>
        <v>5.4389949044253409</v>
      </c>
      <c r="H77" s="107">
        <f t="shared" si="19"/>
        <v>5.4389949044253409</v>
      </c>
      <c r="I77" s="107">
        <f t="shared" si="19"/>
        <v>5.4389949044253409</v>
      </c>
      <c r="J77" s="107">
        <f t="shared" si="19"/>
        <v>5.4389949044253409</v>
      </c>
      <c r="K77" s="107">
        <f t="shared" si="19"/>
        <v>5.4389949044253409</v>
      </c>
      <c r="L77" s="107">
        <f t="shared" si="19"/>
        <v>5.4389949044253409</v>
      </c>
      <c r="M77" s="107">
        <f t="shared" si="19"/>
        <v>5.4389949044253409</v>
      </c>
      <c r="N77" s="107">
        <f t="shared" si="19"/>
        <v>5.4389949044253409</v>
      </c>
      <c r="O77" s="107">
        <f t="shared" si="19"/>
        <v>5.4389949044253409</v>
      </c>
      <c r="P77" s="107">
        <f t="shared" si="19"/>
        <v>5.4389949044253409</v>
      </c>
      <c r="Q77" s="107">
        <f t="shared" si="19"/>
        <v>5.4389949044253409</v>
      </c>
      <c r="R77" s="107">
        <f t="shared" si="19"/>
        <v>5.4389949044253409</v>
      </c>
      <c r="S77" s="107">
        <f t="shared" si="19"/>
        <v>5.4389949044253409</v>
      </c>
      <c r="T77" s="107">
        <f t="shared" si="19"/>
        <v>5.4389949044253409</v>
      </c>
      <c r="U77" s="107">
        <f t="shared" si="19"/>
        <v>5.4389949044253409</v>
      </c>
      <c r="V77" s="260">
        <f t="shared" si="16"/>
        <v>108.77989808850684</v>
      </c>
      <c r="W77" s="107">
        <f t="shared" si="17"/>
        <v>5.4389949044253418</v>
      </c>
    </row>
    <row r="78" spans="1:25">
      <c r="A78" s="106" t="s">
        <v>185</v>
      </c>
      <c r="B78" s="243" t="s">
        <v>8</v>
      </c>
      <c r="C78" s="243" t="s">
        <v>8</v>
      </c>
      <c r="D78" s="243" t="s">
        <v>8</v>
      </c>
      <c r="E78" s="243" t="s">
        <v>8</v>
      </c>
      <c r="F78" s="243" t="s">
        <v>8</v>
      </c>
      <c r="G78" s="243" t="s">
        <v>8</v>
      </c>
      <c r="H78" s="243" t="s">
        <v>8</v>
      </c>
      <c r="I78" s="243" t="s">
        <v>8</v>
      </c>
      <c r="J78" s="243" t="s">
        <v>8</v>
      </c>
      <c r="K78" s="243" t="s">
        <v>8</v>
      </c>
      <c r="L78" s="243" t="s">
        <v>8</v>
      </c>
      <c r="M78" s="243" t="s">
        <v>8</v>
      </c>
      <c r="N78" s="243" t="s">
        <v>8</v>
      </c>
      <c r="O78" s="243" t="s">
        <v>8</v>
      </c>
      <c r="P78" s="243" t="s">
        <v>8</v>
      </c>
      <c r="Q78" s="243" t="s">
        <v>8</v>
      </c>
      <c r="R78" s="243" t="s">
        <v>8</v>
      </c>
      <c r="S78" s="243" t="s">
        <v>8</v>
      </c>
      <c r="T78" s="243" t="s">
        <v>8</v>
      </c>
      <c r="U78" s="243" t="s">
        <v>8</v>
      </c>
      <c r="V78" s="260">
        <f>NPV(3.5%,B77:U77)</f>
        <v>77.30118913895646</v>
      </c>
      <c r="W78" s="243" t="s">
        <v>8</v>
      </c>
    </row>
    <row r="79" spans="1:25">
      <c r="A79" s="254"/>
      <c r="V79" s="258"/>
    </row>
    <row r="80" spans="1:25">
      <c r="A80" s="7" t="s">
        <v>236</v>
      </c>
      <c r="B80" s="247"/>
      <c r="C80" s="247"/>
      <c r="D80" s="247"/>
      <c r="E80" s="247"/>
      <c r="F80" s="247"/>
      <c r="G80" s="247"/>
      <c r="H80" s="247"/>
      <c r="I80" s="247"/>
      <c r="J80" s="247"/>
      <c r="K80" s="247"/>
      <c r="L80" s="247"/>
      <c r="M80" s="247"/>
      <c r="N80" s="247"/>
      <c r="O80" s="247"/>
      <c r="P80" s="247"/>
      <c r="Q80" s="247"/>
      <c r="R80" s="247"/>
      <c r="S80" s="247"/>
      <c r="T80" s="247"/>
      <c r="U80" s="247"/>
      <c r="V80" s="274"/>
      <c r="W80" s="247"/>
      <c r="X80" s="247"/>
    </row>
    <row r="81" spans="1:24">
      <c r="A81" s="208" t="s">
        <v>32</v>
      </c>
      <c r="B81" s="246"/>
      <c r="C81" s="246"/>
      <c r="D81" s="246"/>
      <c r="E81" s="246"/>
      <c r="F81" s="246"/>
      <c r="G81" s="246"/>
      <c r="H81" s="246"/>
      <c r="I81" s="246"/>
      <c r="J81" s="246"/>
      <c r="K81" s="246"/>
      <c r="L81" s="246"/>
      <c r="M81" s="246"/>
      <c r="N81" s="246"/>
      <c r="O81" s="246"/>
      <c r="P81" s="246"/>
      <c r="Q81" s="246"/>
      <c r="R81" s="246"/>
      <c r="S81" s="246"/>
      <c r="T81" s="246"/>
      <c r="U81" s="246"/>
      <c r="V81" s="259"/>
      <c r="W81" s="246"/>
      <c r="X81" s="250"/>
    </row>
    <row r="82" spans="1:24">
      <c r="A82" s="250" t="s">
        <v>240</v>
      </c>
      <c r="B82" s="246">
        <v>0</v>
      </c>
      <c r="C82" s="246">
        <v>0</v>
      </c>
      <c r="D82" s="246">
        <v>0</v>
      </c>
      <c r="E82" s="246">
        <v>0</v>
      </c>
      <c r="F82" s="246">
        <v>0</v>
      </c>
      <c r="G82" s="246">
        <v>0</v>
      </c>
      <c r="H82" s="246">
        <v>0</v>
      </c>
      <c r="I82" s="246">
        <v>0</v>
      </c>
      <c r="J82" s="246">
        <v>0</v>
      </c>
      <c r="K82" s="246">
        <v>0</v>
      </c>
      <c r="L82" s="246">
        <v>0</v>
      </c>
      <c r="M82" s="246">
        <v>0</v>
      </c>
      <c r="N82" s="246">
        <v>0</v>
      </c>
      <c r="O82" s="246">
        <v>0</v>
      </c>
      <c r="P82" s="246">
        <v>0</v>
      </c>
      <c r="Q82" s="246">
        <v>0</v>
      </c>
      <c r="R82" s="246">
        <v>0</v>
      </c>
      <c r="S82" s="246">
        <v>0</v>
      </c>
      <c r="T82" s="246">
        <v>0</v>
      </c>
      <c r="U82" s="246">
        <v>0</v>
      </c>
      <c r="V82" s="259">
        <f>SUM(B82:U82)</f>
        <v>0</v>
      </c>
      <c r="W82" s="246">
        <f>V82/20</f>
        <v>0</v>
      </c>
      <c r="X82" s="250"/>
    </row>
    <row r="83" spans="1:24">
      <c r="A83" s="208" t="s">
        <v>33</v>
      </c>
      <c r="B83" s="246"/>
      <c r="C83" s="246"/>
      <c r="D83" s="246"/>
      <c r="E83" s="246"/>
      <c r="F83" s="246"/>
      <c r="G83" s="246"/>
      <c r="H83" s="246"/>
      <c r="I83" s="246"/>
      <c r="J83" s="246"/>
      <c r="K83" s="246"/>
      <c r="L83" s="246"/>
      <c r="M83" s="246"/>
      <c r="N83" s="246"/>
      <c r="O83" s="246"/>
      <c r="P83" s="246"/>
      <c r="Q83" s="246"/>
      <c r="R83" s="246"/>
      <c r="S83" s="246"/>
      <c r="T83" s="246"/>
      <c r="U83" s="246"/>
      <c r="V83" s="259"/>
      <c r="W83" s="246"/>
    </row>
    <row r="84" spans="1:24">
      <c r="A84" s="250" t="s">
        <v>34</v>
      </c>
      <c r="B84" s="246">
        <f>'4.FindingSanctuary rMCZ Impacts'!BN65</f>
        <v>1.9926175699851876</v>
      </c>
      <c r="C84" s="246">
        <f>'4.FindingSanctuary rMCZ Impacts'!BN65</f>
        <v>1.9926175699851876</v>
      </c>
      <c r="D84" s="246">
        <f>'4.FindingSanctuary rMCZ Impacts'!BN65</f>
        <v>1.9926175699851876</v>
      </c>
      <c r="E84" s="246">
        <f>'4.FindingSanctuary rMCZ Impacts'!BN65</f>
        <v>1.9926175699851876</v>
      </c>
      <c r="F84" s="246">
        <f>'4.FindingSanctuary rMCZ Impacts'!BN65</f>
        <v>1.9926175699851876</v>
      </c>
      <c r="G84" s="246">
        <f>'4.FindingSanctuary rMCZ Impacts'!BN65</f>
        <v>1.9926175699851876</v>
      </c>
      <c r="H84" s="246">
        <f>'4.FindingSanctuary rMCZ Impacts'!BN65</f>
        <v>1.9926175699851876</v>
      </c>
      <c r="I84" s="246">
        <f>'4.FindingSanctuary rMCZ Impacts'!BN65</f>
        <v>1.9926175699851876</v>
      </c>
      <c r="J84" s="246">
        <f>'4.FindingSanctuary rMCZ Impacts'!BN65</f>
        <v>1.9926175699851876</v>
      </c>
      <c r="K84" s="246">
        <f>'4.FindingSanctuary rMCZ Impacts'!BN65</f>
        <v>1.9926175699851876</v>
      </c>
      <c r="L84" s="246">
        <f>'4.FindingSanctuary rMCZ Impacts'!BN65</f>
        <v>1.9926175699851876</v>
      </c>
      <c r="M84" s="246">
        <f>'4.FindingSanctuary rMCZ Impacts'!BN65</f>
        <v>1.9926175699851876</v>
      </c>
      <c r="N84" s="246">
        <f>'4.FindingSanctuary rMCZ Impacts'!BN65</f>
        <v>1.9926175699851876</v>
      </c>
      <c r="O84" s="246">
        <f>'4.FindingSanctuary rMCZ Impacts'!BN65</f>
        <v>1.9926175699851876</v>
      </c>
      <c r="P84" s="246">
        <f>'4.FindingSanctuary rMCZ Impacts'!BN65</f>
        <v>1.9926175699851876</v>
      </c>
      <c r="Q84" s="246">
        <f>'4.FindingSanctuary rMCZ Impacts'!BN65</f>
        <v>1.9926175699851876</v>
      </c>
      <c r="R84" s="246">
        <f>'4.FindingSanctuary rMCZ Impacts'!BN65</f>
        <v>1.9926175699851876</v>
      </c>
      <c r="S84" s="246">
        <f>'4.FindingSanctuary rMCZ Impacts'!BN65</f>
        <v>1.9926175699851876</v>
      </c>
      <c r="T84" s="246">
        <f>'4.FindingSanctuary rMCZ Impacts'!BN65</f>
        <v>1.9926175699851876</v>
      </c>
      <c r="U84" s="246">
        <f>'4.FindingSanctuary rMCZ Impacts'!BN65</f>
        <v>1.9926175699851876</v>
      </c>
      <c r="V84" s="259">
        <f>SUM(B84:U84)</f>
        <v>39.85235139970375</v>
      </c>
      <c r="W84" s="246">
        <f>V84/20</f>
        <v>1.9926175699851876</v>
      </c>
    </row>
    <row r="85" spans="1:24">
      <c r="A85" s="208"/>
      <c r="B85" s="246"/>
      <c r="C85" s="246"/>
      <c r="D85" s="246"/>
      <c r="E85" s="246"/>
      <c r="F85" s="246"/>
      <c r="G85" s="246"/>
      <c r="H85" s="246"/>
      <c r="I85" s="246"/>
      <c r="J85" s="246"/>
      <c r="K85" s="246"/>
      <c r="L85" s="246"/>
      <c r="M85" s="246"/>
      <c r="N85" s="246"/>
      <c r="O85" s="246"/>
      <c r="P85" s="246"/>
      <c r="Q85" s="246"/>
      <c r="R85" s="246"/>
      <c r="S85" s="246"/>
      <c r="T85" s="246"/>
      <c r="U85" s="246"/>
      <c r="V85" s="259"/>
      <c r="W85" s="246"/>
    </row>
    <row r="86" spans="1:24">
      <c r="A86" s="250" t="s">
        <v>36</v>
      </c>
      <c r="B86" s="246">
        <f t="shared" ref="B86:U86" si="20">B82</f>
        <v>0</v>
      </c>
      <c r="C86" s="246">
        <f t="shared" si="20"/>
        <v>0</v>
      </c>
      <c r="D86" s="246">
        <f t="shared" si="20"/>
        <v>0</v>
      </c>
      <c r="E86" s="246">
        <f t="shared" si="20"/>
        <v>0</v>
      </c>
      <c r="F86" s="246">
        <f t="shared" si="20"/>
        <v>0</v>
      </c>
      <c r="G86" s="246">
        <f t="shared" si="20"/>
        <v>0</v>
      </c>
      <c r="H86" s="246">
        <f t="shared" si="20"/>
        <v>0</v>
      </c>
      <c r="I86" s="246">
        <f t="shared" si="20"/>
        <v>0</v>
      </c>
      <c r="J86" s="246">
        <f t="shared" si="20"/>
        <v>0</v>
      </c>
      <c r="K86" s="246">
        <f t="shared" si="20"/>
        <v>0</v>
      </c>
      <c r="L86" s="246">
        <f t="shared" si="20"/>
        <v>0</v>
      </c>
      <c r="M86" s="246">
        <f t="shared" si="20"/>
        <v>0</v>
      </c>
      <c r="N86" s="246">
        <f t="shared" si="20"/>
        <v>0</v>
      </c>
      <c r="O86" s="246">
        <f t="shared" si="20"/>
        <v>0</v>
      </c>
      <c r="P86" s="246">
        <f t="shared" si="20"/>
        <v>0</v>
      </c>
      <c r="Q86" s="246">
        <f t="shared" si="20"/>
        <v>0</v>
      </c>
      <c r="R86" s="246">
        <f t="shared" si="20"/>
        <v>0</v>
      </c>
      <c r="S86" s="246">
        <f t="shared" si="20"/>
        <v>0</v>
      </c>
      <c r="T86" s="246">
        <f t="shared" si="20"/>
        <v>0</v>
      </c>
      <c r="U86" s="246">
        <f t="shared" si="20"/>
        <v>0</v>
      </c>
      <c r="V86" s="259">
        <f t="shared" ref="V86:V88" si="21">SUM(B86:U86)</f>
        <v>0</v>
      </c>
      <c r="W86" s="246">
        <f t="shared" ref="W86:W88" si="22">V86/20</f>
        <v>0</v>
      </c>
    </row>
    <row r="87" spans="1:24">
      <c r="A87" s="250" t="s">
        <v>37</v>
      </c>
      <c r="B87" s="246">
        <f t="shared" ref="B87:U87" si="23">B84</f>
        <v>1.9926175699851876</v>
      </c>
      <c r="C87" s="246">
        <f t="shared" si="23"/>
        <v>1.9926175699851876</v>
      </c>
      <c r="D87" s="246">
        <f t="shared" si="23"/>
        <v>1.9926175699851876</v>
      </c>
      <c r="E87" s="246">
        <f t="shared" si="23"/>
        <v>1.9926175699851876</v>
      </c>
      <c r="F87" s="246">
        <f t="shared" si="23"/>
        <v>1.9926175699851876</v>
      </c>
      <c r="G87" s="246">
        <f t="shared" si="23"/>
        <v>1.9926175699851876</v>
      </c>
      <c r="H87" s="246">
        <f t="shared" si="23"/>
        <v>1.9926175699851876</v>
      </c>
      <c r="I87" s="246">
        <f t="shared" si="23"/>
        <v>1.9926175699851876</v>
      </c>
      <c r="J87" s="246">
        <f t="shared" si="23"/>
        <v>1.9926175699851876</v>
      </c>
      <c r="K87" s="246">
        <f t="shared" si="23"/>
        <v>1.9926175699851876</v>
      </c>
      <c r="L87" s="246">
        <f t="shared" si="23"/>
        <v>1.9926175699851876</v>
      </c>
      <c r="M87" s="246">
        <f t="shared" si="23"/>
        <v>1.9926175699851876</v>
      </c>
      <c r="N87" s="246">
        <f t="shared" si="23"/>
        <v>1.9926175699851876</v>
      </c>
      <c r="O87" s="246">
        <f t="shared" si="23"/>
        <v>1.9926175699851876</v>
      </c>
      <c r="P87" s="246">
        <f t="shared" si="23"/>
        <v>1.9926175699851876</v>
      </c>
      <c r="Q87" s="246">
        <f t="shared" si="23"/>
        <v>1.9926175699851876</v>
      </c>
      <c r="R87" s="246">
        <f t="shared" si="23"/>
        <v>1.9926175699851876</v>
      </c>
      <c r="S87" s="246">
        <f t="shared" si="23"/>
        <v>1.9926175699851876</v>
      </c>
      <c r="T87" s="246">
        <f t="shared" si="23"/>
        <v>1.9926175699851876</v>
      </c>
      <c r="U87" s="246">
        <f t="shared" si="23"/>
        <v>1.9926175699851876</v>
      </c>
      <c r="V87" s="259">
        <f t="shared" si="21"/>
        <v>39.85235139970375</v>
      </c>
      <c r="W87" s="246">
        <f t="shared" si="22"/>
        <v>1.9926175699851876</v>
      </c>
    </row>
    <row r="88" spans="1:24" s="7" customFormat="1">
      <c r="A88" s="106" t="s">
        <v>35</v>
      </c>
      <c r="B88" s="107">
        <f>B87+B86</f>
        <v>1.9926175699851876</v>
      </c>
      <c r="C88" s="107">
        <f t="shared" ref="C88:U88" si="24">C87+C86</f>
        <v>1.9926175699851876</v>
      </c>
      <c r="D88" s="107">
        <f t="shared" si="24"/>
        <v>1.9926175699851876</v>
      </c>
      <c r="E88" s="107">
        <f t="shared" si="24"/>
        <v>1.9926175699851876</v>
      </c>
      <c r="F88" s="107">
        <f t="shared" si="24"/>
        <v>1.9926175699851876</v>
      </c>
      <c r="G88" s="107">
        <f t="shared" si="24"/>
        <v>1.9926175699851876</v>
      </c>
      <c r="H88" s="107">
        <f t="shared" si="24"/>
        <v>1.9926175699851876</v>
      </c>
      <c r="I88" s="107">
        <f t="shared" si="24"/>
        <v>1.9926175699851876</v>
      </c>
      <c r="J88" s="107">
        <f t="shared" si="24"/>
        <v>1.9926175699851876</v>
      </c>
      <c r="K88" s="107">
        <f t="shared" si="24"/>
        <v>1.9926175699851876</v>
      </c>
      <c r="L88" s="107">
        <f t="shared" si="24"/>
        <v>1.9926175699851876</v>
      </c>
      <c r="M88" s="107">
        <f t="shared" si="24"/>
        <v>1.9926175699851876</v>
      </c>
      <c r="N88" s="107">
        <f t="shared" si="24"/>
        <v>1.9926175699851876</v>
      </c>
      <c r="O88" s="107">
        <f t="shared" si="24"/>
        <v>1.9926175699851876</v>
      </c>
      <c r="P88" s="107">
        <f t="shared" si="24"/>
        <v>1.9926175699851876</v>
      </c>
      <c r="Q88" s="107">
        <f t="shared" si="24"/>
        <v>1.9926175699851876</v>
      </c>
      <c r="R88" s="107">
        <f t="shared" si="24"/>
        <v>1.9926175699851876</v>
      </c>
      <c r="S88" s="107">
        <f t="shared" si="24"/>
        <v>1.9926175699851876</v>
      </c>
      <c r="T88" s="107">
        <f t="shared" si="24"/>
        <v>1.9926175699851876</v>
      </c>
      <c r="U88" s="107">
        <f t="shared" si="24"/>
        <v>1.9926175699851876</v>
      </c>
      <c r="V88" s="260">
        <f t="shared" si="21"/>
        <v>39.85235139970375</v>
      </c>
      <c r="W88" s="107">
        <f t="shared" si="22"/>
        <v>1.9926175699851876</v>
      </c>
    </row>
    <row r="89" spans="1:24">
      <c r="A89" s="106" t="s">
        <v>185</v>
      </c>
      <c r="B89" s="243" t="s">
        <v>8</v>
      </c>
      <c r="C89" s="243" t="s">
        <v>8</v>
      </c>
      <c r="D89" s="243" t="s">
        <v>8</v>
      </c>
      <c r="E89" s="243" t="s">
        <v>8</v>
      </c>
      <c r="F89" s="243" t="s">
        <v>8</v>
      </c>
      <c r="G89" s="243" t="s">
        <v>8</v>
      </c>
      <c r="H89" s="243" t="s">
        <v>8</v>
      </c>
      <c r="I89" s="243" t="s">
        <v>8</v>
      </c>
      <c r="J89" s="243" t="s">
        <v>8</v>
      </c>
      <c r="K89" s="243" t="s">
        <v>8</v>
      </c>
      <c r="L89" s="243" t="s">
        <v>8</v>
      </c>
      <c r="M89" s="243" t="s">
        <v>8</v>
      </c>
      <c r="N89" s="243" t="s">
        <v>8</v>
      </c>
      <c r="O89" s="243" t="s">
        <v>8</v>
      </c>
      <c r="P89" s="243" t="s">
        <v>8</v>
      </c>
      <c r="Q89" s="243" t="s">
        <v>8</v>
      </c>
      <c r="R89" s="243" t="s">
        <v>8</v>
      </c>
      <c r="S89" s="243" t="s">
        <v>8</v>
      </c>
      <c r="T89" s="243" t="s">
        <v>8</v>
      </c>
      <c r="U89" s="243" t="s">
        <v>8</v>
      </c>
      <c r="V89" s="260">
        <f>NPV(3.5%,B88:U88)</f>
        <v>28.31988453118565</v>
      </c>
      <c r="W89" s="243" t="s">
        <v>8</v>
      </c>
    </row>
    <row r="90" spans="1:24">
      <c r="A90" s="254"/>
      <c r="V90" s="258"/>
    </row>
    <row r="91" spans="1:24">
      <c r="A91" s="106" t="s">
        <v>237</v>
      </c>
      <c r="B91" s="247"/>
      <c r="C91" s="247"/>
      <c r="D91" s="247"/>
      <c r="E91" s="247"/>
      <c r="F91" s="247"/>
      <c r="G91" s="247"/>
      <c r="H91" s="247"/>
      <c r="I91" s="247"/>
      <c r="J91" s="247"/>
      <c r="K91" s="247"/>
      <c r="L91" s="247"/>
      <c r="M91" s="247"/>
      <c r="N91" s="247"/>
      <c r="O91" s="247"/>
      <c r="P91" s="247"/>
      <c r="Q91" s="247"/>
      <c r="R91" s="247"/>
      <c r="S91" s="247"/>
      <c r="T91" s="247"/>
      <c r="U91" s="247"/>
      <c r="V91" s="274"/>
      <c r="W91" s="247"/>
    </row>
    <row r="92" spans="1:24">
      <c r="A92" s="208" t="s">
        <v>32</v>
      </c>
      <c r="B92" s="246"/>
      <c r="C92" s="246"/>
      <c r="D92" s="246"/>
      <c r="E92" s="246"/>
      <c r="F92" s="246"/>
      <c r="G92" s="246"/>
      <c r="H92" s="246"/>
      <c r="I92" s="246"/>
      <c r="J92" s="246"/>
      <c r="K92" s="246"/>
      <c r="L92" s="246"/>
      <c r="M92" s="246"/>
      <c r="N92" s="246"/>
      <c r="O92" s="246"/>
      <c r="P92" s="246"/>
      <c r="Q92" s="246"/>
      <c r="R92" s="246"/>
      <c r="S92" s="246"/>
      <c r="T92" s="246"/>
      <c r="U92" s="246"/>
      <c r="V92" s="259"/>
      <c r="W92" s="246"/>
    </row>
    <row r="93" spans="1:24">
      <c r="A93" s="250" t="s">
        <v>240</v>
      </c>
      <c r="B93" s="246">
        <v>0</v>
      </c>
      <c r="C93" s="246">
        <v>0</v>
      </c>
      <c r="D93" s="246">
        <v>0</v>
      </c>
      <c r="E93" s="246">
        <v>0</v>
      </c>
      <c r="F93" s="246">
        <v>0</v>
      </c>
      <c r="G93" s="246">
        <v>0</v>
      </c>
      <c r="H93" s="246">
        <v>0</v>
      </c>
      <c r="I93" s="246">
        <v>0</v>
      </c>
      <c r="J93" s="246">
        <v>0</v>
      </c>
      <c r="K93" s="246">
        <v>0</v>
      </c>
      <c r="L93" s="246">
        <v>0</v>
      </c>
      <c r="M93" s="246">
        <v>0</v>
      </c>
      <c r="N93" s="246">
        <v>0</v>
      </c>
      <c r="O93" s="246">
        <v>0</v>
      </c>
      <c r="P93" s="246">
        <v>0</v>
      </c>
      <c r="Q93" s="246">
        <v>0</v>
      </c>
      <c r="R93" s="246">
        <v>0</v>
      </c>
      <c r="S93" s="246">
        <v>0</v>
      </c>
      <c r="T93" s="246">
        <v>0</v>
      </c>
      <c r="U93" s="246">
        <v>0</v>
      </c>
      <c r="V93" s="259">
        <f>SUM(B93:U93)</f>
        <v>0</v>
      </c>
      <c r="W93" s="246">
        <f>V93/20</f>
        <v>0</v>
      </c>
    </row>
    <row r="94" spans="1:24">
      <c r="A94" s="208" t="s">
        <v>33</v>
      </c>
      <c r="B94" s="246"/>
      <c r="C94" s="246"/>
      <c r="D94" s="246"/>
      <c r="E94" s="246"/>
      <c r="F94" s="246"/>
      <c r="G94" s="246"/>
      <c r="H94" s="246"/>
      <c r="I94" s="246"/>
      <c r="J94" s="246"/>
      <c r="K94" s="246"/>
      <c r="L94" s="246"/>
      <c r="M94" s="246"/>
      <c r="N94" s="246"/>
      <c r="O94" s="246"/>
      <c r="P94" s="246"/>
      <c r="Q94" s="246"/>
      <c r="R94" s="246"/>
      <c r="S94" s="246"/>
      <c r="T94" s="246"/>
      <c r="U94" s="246"/>
      <c r="V94" s="259"/>
      <c r="W94" s="246"/>
    </row>
    <row r="95" spans="1:24">
      <c r="A95" s="250" t="s">
        <v>34</v>
      </c>
      <c r="B95" s="246">
        <f>'5. ISCZ rMCZ Impacts'!AX38</f>
        <v>4.525231486830581</v>
      </c>
      <c r="C95" s="246">
        <f>'5. ISCZ rMCZ Impacts'!AX38</f>
        <v>4.525231486830581</v>
      </c>
      <c r="D95" s="246">
        <f>'5. ISCZ rMCZ Impacts'!AX38</f>
        <v>4.525231486830581</v>
      </c>
      <c r="E95" s="246">
        <f>'5. ISCZ rMCZ Impacts'!AX38</f>
        <v>4.525231486830581</v>
      </c>
      <c r="F95" s="246">
        <f>'5. ISCZ rMCZ Impacts'!AX38</f>
        <v>4.525231486830581</v>
      </c>
      <c r="G95" s="246">
        <f>'5. ISCZ rMCZ Impacts'!AX38</f>
        <v>4.525231486830581</v>
      </c>
      <c r="H95" s="246">
        <f>'5. ISCZ rMCZ Impacts'!AX38</f>
        <v>4.525231486830581</v>
      </c>
      <c r="I95" s="246">
        <f>'5. ISCZ rMCZ Impacts'!AX38</f>
        <v>4.525231486830581</v>
      </c>
      <c r="J95" s="246">
        <f>'5. ISCZ rMCZ Impacts'!AX38</f>
        <v>4.525231486830581</v>
      </c>
      <c r="K95" s="246">
        <f>'5. ISCZ rMCZ Impacts'!AX38</f>
        <v>4.525231486830581</v>
      </c>
      <c r="L95" s="246">
        <f>'5. ISCZ rMCZ Impacts'!AX38</f>
        <v>4.525231486830581</v>
      </c>
      <c r="M95" s="246">
        <f>'5. ISCZ rMCZ Impacts'!AX38</f>
        <v>4.525231486830581</v>
      </c>
      <c r="N95" s="246">
        <f>'5. ISCZ rMCZ Impacts'!AX38</f>
        <v>4.525231486830581</v>
      </c>
      <c r="O95" s="246">
        <f>'5. ISCZ rMCZ Impacts'!AX38</f>
        <v>4.525231486830581</v>
      </c>
      <c r="P95" s="246">
        <f>'5. ISCZ rMCZ Impacts'!AX38</f>
        <v>4.525231486830581</v>
      </c>
      <c r="Q95" s="246">
        <f>'5. ISCZ rMCZ Impacts'!AX38</f>
        <v>4.525231486830581</v>
      </c>
      <c r="R95" s="246">
        <f>'5. ISCZ rMCZ Impacts'!AX38</f>
        <v>4.525231486830581</v>
      </c>
      <c r="S95" s="246">
        <f>'5. ISCZ rMCZ Impacts'!AX38</f>
        <v>4.525231486830581</v>
      </c>
      <c r="T95" s="246">
        <f>'5. ISCZ rMCZ Impacts'!AX38</f>
        <v>4.525231486830581</v>
      </c>
      <c r="U95" s="246">
        <f>'5. ISCZ rMCZ Impacts'!AX38</f>
        <v>4.525231486830581</v>
      </c>
      <c r="V95" s="259">
        <f>SUM(B95:U95)</f>
        <v>90.504629736611577</v>
      </c>
      <c r="W95" s="246">
        <f>V95/20</f>
        <v>4.5252314868305792</v>
      </c>
    </row>
    <row r="96" spans="1:24">
      <c r="A96" s="208"/>
      <c r="B96" s="246"/>
      <c r="C96" s="246"/>
      <c r="D96" s="246"/>
      <c r="E96" s="246"/>
      <c r="F96" s="246"/>
      <c r="G96" s="246"/>
      <c r="H96" s="246"/>
      <c r="I96" s="246"/>
      <c r="J96" s="246"/>
      <c r="K96" s="246"/>
      <c r="L96" s="246"/>
      <c r="M96" s="246"/>
      <c r="N96" s="246"/>
      <c r="O96" s="246"/>
      <c r="P96" s="246"/>
      <c r="Q96" s="246"/>
      <c r="R96" s="246"/>
      <c r="S96" s="246"/>
      <c r="T96" s="246"/>
      <c r="U96" s="246"/>
      <c r="V96" s="259"/>
      <c r="W96" s="246"/>
    </row>
    <row r="97" spans="1:23">
      <c r="A97" s="250" t="s">
        <v>36</v>
      </c>
      <c r="B97" s="246">
        <f t="shared" ref="B97:U97" si="25">B93</f>
        <v>0</v>
      </c>
      <c r="C97" s="246">
        <f t="shared" si="25"/>
        <v>0</v>
      </c>
      <c r="D97" s="246">
        <f t="shared" si="25"/>
        <v>0</v>
      </c>
      <c r="E97" s="246">
        <f t="shared" si="25"/>
        <v>0</v>
      </c>
      <c r="F97" s="246">
        <f t="shared" si="25"/>
        <v>0</v>
      </c>
      <c r="G97" s="246">
        <f t="shared" si="25"/>
        <v>0</v>
      </c>
      <c r="H97" s="246">
        <f t="shared" si="25"/>
        <v>0</v>
      </c>
      <c r="I97" s="246">
        <f t="shared" si="25"/>
        <v>0</v>
      </c>
      <c r="J97" s="246">
        <f t="shared" si="25"/>
        <v>0</v>
      </c>
      <c r="K97" s="246">
        <f t="shared" si="25"/>
        <v>0</v>
      </c>
      <c r="L97" s="246">
        <f t="shared" si="25"/>
        <v>0</v>
      </c>
      <c r="M97" s="246">
        <f t="shared" si="25"/>
        <v>0</v>
      </c>
      <c r="N97" s="246">
        <f t="shared" si="25"/>
        <v>0</v>
      </c>
      <c r="O97" s="246">
        <f t="shared" si="25"/>
        <v>0</v>
      </c>
      <c r="P97" s="246">
        <f t="shared" si="25"/>
        <v>0</v>
      </c>
      <c r="Q97" s="246">
        <f t="shared" si="25"/>
        <v>0</v>
      </c>
      <c r="R97" s="246">
        <f t="shared" si="25"/>
        <v>0</v>
      </c>
      <c r="S97" s="246">
        <f t="shared" si="25"/>
        <v>0</v>
      </c>
      <c r="T97" s="246">
        <f t="shared" si="25"/>
        <v>0</v>
      </c>
      <c r="U97" s="246">
        <f t="shared" si="25"/>
        <v>0</v>
      </c>
      <c r="V97" s="259">
        <f t="shared" ref="V97:V99" si="26">SUM(B97:U97)</f>
        <v>0</v>
      </c>
      <c r="W97" s="246">
        <f t="shared" ref="W97:W99" si="27">V97/20</f>
        <v>0</v>
      </c>
    </row>
    <row r="98" spans="1:23">
      <c r="A98" s="250" t="s">
        <v>37</v>
      </c>
      <c r="B98" s="246">
        <f t="shared" ref="B98:U98" si="28">B95</f>
        <v>4.525231486830581</v>
      </c>
      <c r="C98" s="246">
        <f t="shared" si="28"/>
        <v>4.525231486830581</v>
      </c>
      <c r="D98" s="246">
        <f t="shared" si="28"/>
        <v>4.525231486830581</v>
      </c>
      <c r="E98" s="246">
        <f t="shared" si="28"/>
        <v>4.525231486830581</v>
      </c>
      <c r="F98" s="246">
        <f t="shared" si="28"/>
        <v>4.525231486830581</v>
      </c>
      <c r="G98" s="246">
        <f t="shared" si="28"/>
        <v>4.525231486830581</v>
      </c>
      <c r="H98" s="246">
        <f t="shared" si="28"/>
        <v>4.525231486830581</v>
      </c>
      <c r="I98" s="246">
        <f t="shared" si="28"/>
        <v>4.525231486830581</v>
      </c>
      <c r="J98" s="246">
        <f t="shared" si="28"/>
        <v>4.525231486830581</v>
      </c>
      <c r="K98" s="246">
        <f t="shared" si="28"/>
        <v>4.525231486830581</v>
      </c>
      <c r="L98" s="246">
        <f t="shared" si="28"/>
        <v>4.525231486830581</v>
      </c>
      <c r="M98" s="246">
        <f t="shared" si="28"/>
        <v>4.525231486830581</v>
      </c>
      <c r="N98" s="246">
        <f t="shared" si="28"/>
        <v>4.525231486830581</v>
      </c>
      <c r="O98" s="246">
        <f t="shared" si="28"/>
        <v>4.525231486830581</v>
      </c>
      <c r="P98" s="246">
        <f t="shared" si="28"/>
        <v>4.525231486830581</v>
      </c>
      <c r="Q98" s="246">
        <f t="shared" si="28"/>
        <v>4.525231486830581</v>
      </c>
      <c r="R98" s="246">
        <f t="shared" si="28"/>
        <v>4.525231486830581</v>
      </c>
      <c r="S98" s="246">
        <f t="shared" si="28"/>
        <v>4.525231486830581</v>
      </c>
      <c r="T98" s="246">
        <f t="shared" si="28"/>
        <v>4.525231486830581</v>
      </c>
      <c r="U98" s="246">
        <f t="shared" si="28"/>
        <v>4.525231486830581</v>
      </c>
      <c r="V98" s="259">
        <f t="shared" si="26"/>
        <v>90.504629736611577</v>
      </c>
      <c r="W98" s="246">
        <f t="shared" si="27"/>
        <v>4.5252314868305792</v>
      </c>
    </row>
    <row r="99" spans="1:23" s="7" customFormat="1">
      <c r="A99" s="106" t="s">
        <v>35</v>
      </c>
      <c r="B99" s="107">
        <f>B98+B97</f>
        <v>4.525231486830581</v>
      </c>
      <c r="C99" s="107">
        <f t="shared" ref="C99:U99" si="29">C98+C97</f>
        <v>4.525231486830581</v>
      </c>
      <c r="D99" s="107">
        <f t="shared" si="29"/>
        <v>4.525231486830581</v>
      </c>
      <c r="E99" s="107">
        <f t="shared" si="29"/>
        <v>4.525231486830581</v>
      </c>
      <c r="F99" s="107">
        <f t="shared" si="29"/>
        <v>4.525231486830581</v>
      </c>
      <c r="G99" s="107">
        <f t="shared" si="29"/>
        <v>4.525231486830581</v>
      </c>
      <c r="H99" s="107">
        <f t="shared" si="29"/>
        <v>4.525231486830581</v>
      </c>
      <c r="I99" s="107">
        <f t="shared" si="29"/>
        <v>4.525231486830581</v>
      </c>
      <c r="J99" s="107">
        <f t="shared" si="29"/>
        <v>4.525231486830581</v>
      </c>
      <c r="K99" s="107">
        <f t="shared" si="29"/>
        <v>4.525231486830581</v>
      </c>
      <c r="L99" s="107">
        <f t="shared" si="29"/>
        <v>4.525231486830581</v>
      </c>
      <c r="M99" s="107">
        <f t="shared" si="29"/>
        <v>4.525231486830581</v>
      </c>
      <c r="N99" s="107">
        <f t="shared" si="29"/>
        <v>4.525231486830581</v>
      </c>
      <c r="O99" s="107">
        <f t="shared" si="29"/>
        <v>4.525231486830581</v>
      </c>
      <c r="P99" s="107">
        <f t="shared" si="29"/>
        <v>4.525231486830581</v>
      </c>
      <c r="Q99" s="107">
        <f t="shared" si="29"/>
        <v>4.525231486830581</v>
      </c>
      <c r="R99" s="107">
        <f t="shared" si="29"/>
        <v>4.525231486830581</v>
      </c>
      <c r="S99" s="107">
        <f t="shared" si="29"/>
        <v>4.525231486830581</v>
      </c>
      <c r="T99" s="107">
        <f t="shared" si="29"/>
        <v>4.525231486830581</v>
      </c>
      <c r="U99" s="107">
        <f t="shared" si="29"/>
        <v>4.525231486830581</v>
      </c>
      <c r="V99" s="260">
        <f t="shared" si="26"/>
        <v>90.504629736611577</v>
      </c>
      <c r="W99" s="107">
        <f t="shared" si="27"/>
        <v>4.5252314868305792</v>
      </c>
    </row>
    <row r="100" spans="1:23">
      <c r="A100" s="106" t="s">
        <v>185</v>
      </c>
      <c r="B100" s="243" t="s">
        <v>8</v>
      </c>
      <c r="C100" s="243" t="s">
        <v>8</v>
      </c>
      <c r="D100" s="243" t="s">
        <v>8</v>
      </c>
      <c r="E100" s="243" t="s">
        <v>8</v>
      </c>
      <c r="F100" s="243" t="s">
        <v>8</v>
      </c>
      <c r="G100" s="243" t="s">
        <v>8</v>
      </c>
      <c r="H100" s="243" t="s">
        <v>8</v>
      </c>
      <c r="I100" s="243" t="s">
        <v>8</v>
      </c>
      <c r="J100" s="243" t="s">
        <v>8</v>
      </c>
      <c r="K100" s="243" t="s">
        <v>8</v>
      </c>
      <c r="L100" s="243" t="s">
        <v>8</v>
      </c>
      <c r="M100" s="243" t="s">
        <v>8</v>
      </c>
      <c r="N100" s="243" t="s">
        <v>8</v>
      </c>
      <c r="O100" s="243" t="s">
        <v>8</v>
      </c>
      <c r="P100" s="243" t="s">
        <v>8</v>
      </c>
      <c r="Q100" s="243" t="s">
        <v>8</v>
      </c>
      <c r="R100" s="243" t="s">
        <v>8</v>
      </c>
      <c r="S100" s="243" t="s">
        <v>8</v>
      </c>
      <c r="T100" s="243" t="s">
        <v>8</v>
      </c>
      <c r="U100" s="243" t="s">
        <v>8</v>
      </c>
      <c r="V100" s="260">
        <f>NPV(3.5%,B99:U99)</f>
        <v>64.314414925529462</v>
      </c>
      <c r="W100" s="243" t="s">
        <v>8</v>
      </c>
    </row>
    <row r="101" spans="1:23">
      <c r="A101" s="254"/>
      <c r="V101" s="258"/>
    </row>
    <row r="102" spans="1:23">
      <c r="A102" s="106" t="s">
        <v>238</v>
      </c>
      <c r="B102" s="272"/>
      <c r="C102" s="272"/>
      <c r="D102" s="272"/>
      <c r="E102" s="272"/>
      <c r="F102" s="272"/>
      <c r="G102" s="272"/>
      <c r="H102" s="272"/>
      <c r="I102" s="272"/>
      <c r="J102" s="272"/>
      <c r="K102" s="272"/>
      <c r="L102" s="272"/>
      <c r="M102" s="272"/>
      <c r="N102" s="272"/>
      <c r="O102" s="272"/>
      <c r="P102" s="272"/>
      <c r="Q102" s="272"/>
      <c r="R102" s="272"/>
      <c r="S102" s="272"/>
      <c r="T102" s="272"/>
      <c r="U102" s="272"/>
      <c r="V102" s="257"/>
      <c r="W102" s="272"/>
    </row>
    <row r="103" spans="1:23">
      <c r="A103" s="208" t="s">
        <v>32</v>
      </c>
      <c r="B103" s="250"/>
      <c r="C103" s="250"/>
      <c r="D103" s="250"/>
      <c r="E103" s="250"/>
      <c r="F103" s="250"/>
      <c r="G103" s="250"/>
      <c r="H103" s="250"/>
      <c r="I103" s="250"/>
      <c r="J103" s="250"/>
      <c r="K103" s="250"/>
      <c r="L103" s="250"/>
      <c r="M103" s="250"/>
      <c r="N103" s="250"/>
      <c r="O103" s="250"/>
      <c r="P103" s="250"/>
      <c r="Q103" s="250"/>
      <c r="R103" s="250"/>
      <c r="S103" s="250"/>
      <c r="T103" s="250"/>
      <c r="U103" s="250"/>
      <c r="V103" s="258"/>
      <c r="W103" s="250"/>
    </row>
    <row r="104" spans="1:23">
      <c r="A104" s="250" t="s">
        <v>240</v>
      </c>
      <c r="B104" s="246">
        <v>0</v>
      </c>
      <c r="C104" s="246">
        <v>0</v>
      </c>
      <c r="D104" s="246">
        <v>0</v>
      </c>
      <c r="E104" s="246">
        <v>0</v>
      </c>
      <c r="F104" s="246">
        <v>0</v>
      </c>
      <c r="G104" s="246">
        <v>0</v>
      </c>
      <c r="H104" s="246">
        <v>0</v>
      </c>
      <c r="I104" s="246">
        <v>0</v>
      </c>
      <c r="J104" s="246">
        <v>0</v>
      </c>
      <c r="K104" s="246">
        <v>0</v>
      </c>
      <c r="L104" s="246">
        <v>0</v>
      </c>
      <c r="M104" s="246">
        <v>0</v>
      </c>
      <c r="N104" s="246">
        <v>0</v>
      </c>
      <c r="O104" s="246">
        <v>0</v>
      </c>
      <c r="P104" s="246">
        <v>0</v>
      </c>
      <c r="Q104" s="246">
        <v>0</v>
      </c>
      <c r="R104" s="246">
        <v>0</v>
      </c>
      <c r="S104" s="246">
        <v>0</v>
      </c>
      <c r="T104" s="246">
        <v>0</v>
      </c>
      <c r="U104" s="246">
        <v>0</v>
      </c>
      <c r="V104" s="259">
        <f>SUM(B104:U104)</f>
        <v>0</v>
      </c>
      <c r="W104" s="246">
        <f>V104/20</f>
        <v>0</v>
      </c>
    </row>
    <row r="105" spans="1:23">
      <c r="A105" s="208" t="s">
        <v>33</v>
      </c>
      <c r="B105" s="246"/>
      <c r="C105" s="246"/>
      <c r="D105" s="246"/>
      <c r="E105" s="246"/>
      <c r="F105" s="246"/>
      <c r="G105" s="246"/>
      <c r="H105" s="246"/>
      <c r="I105" s="246"/>
      <c r="J105" s="246"/>
      <c r="K105" s="246"/>
      <c r="L105" s="246"/>
      <c r="M105" s="246"/>
      <c r="N105" s="246"/>
      <c r="O105" s="246"/>
      <c r="P105" s="246"/>
      <c r="Q105" s="246"/>
      <c r="R105" s="246"/>
      <c r="S105" s="246"/>
      <c r="T105" s="246"/>
      <c r="U105" s="246"/>
      <c r="V105" s="259"/>
      <c r="W105" s="246"/>
    </row>
    <row r="106" spans="1:23">
      <c r="A106" s="250" t="s">
        <v>34</v>
      </c>
      <c r="B106" s="246">
        <f>'6. Net Gain rMCZ Impacts'!BF39-'6. Net Gain rMCZ Impacts'!BF19</f>
        <v>3.7778821293466192</v>
      </c>
      <c r="C106" s="246">
        <f>'6. Net Gain rMCZ Impacts'!BF39-'6. Net Gain rMCZ Impacts'!BF19</f>
        <v>3.7778821293466192</v>
      </c>
      <c r="D106" s="246">
        <f>'6. Net Gain rMCZ Impacts'!BF39-'6. Net Gain rMCZ Impacts'!BF19</f>
        <v>3.7778821293466192</v>
      </c>
      <c r="E106" s="246">
        <f>'6. Net Gain rMCZ Impacts'!BF39-'6. Net Gain rMCZ Impacts'!BF19</f>
        <v>3.7778821293466192</v>
      </c>
      <c r="F106" s="246">
        <f>'6. Net Gain rMCZ Impacts'!BF39-'6. Net Gain rMCZ Impacts'!BF19</f>
        <v>3.7778821293466192</v>
      </c>
      <c r="G106" s="246">
        <f>'6. Net Gain rMCZ Impacts'!BF39-'6. Net Gain rMCZ Impacts'!BF19</f>
        <v>3.7778821293466192</v>
      </c>
      <c r="H106" s="246">
        <f>'6. Net Gain rMCZ Impacts'!$BF$39</f>
        <v>3.796597489346619</v>
      </c>
      <c r="I106" s="246">
        <f>'6. Net Gain rMCZ Impacts'!$BF$39</f>
        <v>3.796597489346619</v>
      </c>
      <c r="J106" s="246">
        <f>'6. Net Gain rMCZ Impacts'!$BF$39</f>
        <v>3.796597489346619</v>
      </c>
      <c r="K106" s="246">
        <f>'6. Net Gain rMCZ Impacts'!$BF$39</f>
        <v>3.796597489346619</v>
      </c>
      <c r="L106" s="246">
        <f>'6. Net Gain rMCZ Impacts'!$BF$39</f>
        <v>3.796597489346619</v>
      </c>
      <c r="M106" s="246">
        <f>'6. Net Gain rMCZ Impacts'!$BF$39</f>
        <v>3.796597489346619</v>
      </c>
      <c r="N106" s="246">
        <f>'6. Net Gain rMCZ Impacts'!$BF$39</f>
        <v>3.796597489346619</v>
      </c>
      <c r="O106" s="246">
        <f>'6. Net Gain rMCZ Impacts'!$BF$39</f>
        <v>3.796597489346619</v>
      </c>
      <c r="P106" s="246">
        <f>'6. Net Gain rMCZ Impacts'!$BF$39</f>
        <v>3.796597489346619</v>
      </c>
      <c r="Q106" s="246">
        <f>'6. Net Gain rMCZ Impacts'!$BF$39</f>
        <v>3.796597489346619</v>
      </c>
      <c r="R106" s="246">
        <f>'6. Net Gain rMCZ Impacts'!$BF$39</f>
        <v>3.796597489346619</v>
      </c>
      <c r="S106" s="246">
        <f>'6. Net Gain rMCZ Impacts'!$BF$39</f>
        <v>3.796597489346619</v>
      </c>
      <c r="T106" s="246">
        <f>'6. Net Gain rMCZ Impacts'!$BF$39</f>
        <v>3.796597489346619</v>
      </c>
      <c r="U106" s="246">
        <f>'6. Net Gain rMCZ Impacts'!$BF$39</f>
        <v>3.796597489346619</v>
      </c>
      <c r="V106" s="259">
        <f>SUM(B106:U106)</f>
        <v>75.819657626932383</v>
      </c>
      <c r="W106" s="246">
        <f>V106/20</f>
        <v>3.7909828813466193</v>
      </c>
    </row>
    <row r="107" spans="1:23">
      <c r="A107" s="208"/>
      <c r="B107" s="246"/>
      <c r="C107" s="246"/>
      <c r="D107" s="246"/>
      <c r="E107" s="246"/>
      <c r="F107" s="246"/>
      <c r="G107" s="246"/>
      <c r="H107" s="246"/>
      <c r="I107" s="246"/>
      <c r="J107" s="246"/>
      <c r="K107" s="246"/>
      <c r="L107" s="246"/>
      <c r="M107" s="246"/>
      <c r="N107" s="246"/>
      <c r="O107" s="246"/>
      <c r="P107" s="246"/>
      <c r="Q107" s="246"/>
      <c r="R107" s="246"/>
      <c r="S107" s="246"/>
      <c r="T107" s="246"/>
      <c r="U107" s="246"/>
      <c r="V107" s="259"/>
      <c r="W107" s="246"/>
    </row>
    <row r="108" spans="1:23">
      <c r="A108" s="250" t="s">
        <v>36</v>
      </c>
      <c r="B108" s="246">
        <f t="shared" ref="B108:U108" si="30">B104</f>
        <v>0</v>
      </c>
      <c r="C108" s="246">
        <f t="shared" si="30"/>
        <v>0</v>
      </c>
      <c r="D108" s="246">
        <f t="shared" si="30"/>
        <v>0</v>
      </c>
      <c r="E108" s="246">
        <f t="shared" si="30"/>
        <v>0</v>
      </c>
      <c r="F108" s="246">
        <f t="shared" si="30"/>
        <v>0</v>
      </c>
      <c r="G108" s="246">
        <f t="shared" si="30"/>
        <v>0</v>
      </c>
      <c r="H108" s="246">
        <f t="shared" si="30"/>
        <v>0</v>
      </c>
      <c r="I108" s="246">
        <f t="shared" si="30"/>
        <v>0</v>
      </c>
      <c r="J108" s="246">
        <f t="shared" si="30"/>
        <v>0</v>
      </c>
      <c r="K108" s="246">
        <f t="shared" si="30"/>
        <v>0</v>
      </c>
      <c r="L108" s="246">
        <f t="shared" si="30"/>
        <v>0</v>
      </c>
      <c r="M108" s="246">
        <f t="shared" si="30"/>
        <v>0</v>
      </c>
      <c r="N108" s="246">
        <f t="shared" si="30"/>
        <v>0</v>
      </c>
      <c r="O108" s="246">
        <f t="shared" si="30"/>
        <v>0</v>
      </c>
      <c r="P108" s="246">
        <f t="shared" si="30"/>
        <v>0</v>
      </c>
      <c r="Q108" s="246">
        <f t="shared" si="30"/>
        <v>0</v>
      </c>
      <c r="R108" s="246">
        <f t="shared" si="30"/>
        <v>0</v>
      </c>
      <c r="S108" s="246">
        <f t="shared" si="30"/>
        <v>0</v>
      </c>
      <c r="T108" s="246">
        <f t="shared" si="30"/>
        <v>0</v>
      </c>
      <c r="U108" s="246">
        <f t="shared" si="30"/>
        <v>0</v>
      </c>
      <c r="V108" s="259">
        <f t="shared" ref="V108:V110" si="31">SUM(B108:U108)</f>
        <v>0</v>
      </c>
      <c r="W108" s="246">
        <f t="shared" ref="W108:W110" si="32">V108/20</f>
        <v>0</v>
      </c>
    </row>
    <row r="109" spans="1:23">
      <c r="A109" s="250" t="s">
        <v>37</v>
      </c>
      <c r="B109" s="246">
        <f t="shared" ref="B109:U109" si="33">B106</f>
        <v>3.7778821293466192</v>
      </c>
      <c r="C109" s="246">
        <f t="shared" si="33"/>
        <v>3.7778821293466192</v>
      </c>
      <c r="D109" s="246">
        <f t="shared" si="33"/>
        <v>3.7778821293466192</v>
      </c>
      <c r="E109" s="246">
        <f t="shared" si="33"/>
        <v>3.7778821293466192</v>
      </c>
      <c r="F109" s="246">
        <f t="shared" si="33"/>
        <v>3.7778821293466192</v>
      </c>
      <c r="G109" s="246">
        <f t="shared" si="33"/>
        <v>3.7778821293466192</v>
      </c>
      <c r="H109" s="246">
        <f t="shared" si="33"/>
        <v>3.796597489346619</v>
      </c>
      <c r="I109" s="246">
        <f t="shared" si="33"/>
        <v>3.796597489346619</v>
      </c>
      <c r="J109" s="246">
        <f t="shared" si="33"/>
        <v>3.796597489346619</v>
      </c>
      <c r="K109" s="246">
        <f t="shared" si="33"/>
        <v>3.796597489346619</v>
      </c>
      <c r="L109" s="246">
        <f t="shared" si="33"/>
        <v>3.796597489346619</v>
      </c>
      <c r="M109" s="246">
        <f t="shared" si="33"/>
        <v>3.796597489346619</v>
      </c>
      <c r="N109" s="246">
        <f t="shared" si="33"/>
        <v>3.796597489346619</v>
      </c>
      <c r="O109" s="246">
        <f t="shared" si="33"/>
        <v>3.796597489346619</v>
      </c>
      <c r="P109" s="246">
        <f t="shared" si="33"/>
        <v>3.796597489346619</v>
      </c>
      <c r="Q109" s="246">
        <f t="shared" si="33"/>
        <v>3.796597489346619</v>
      </c>
      <c r="R109" s="246">
        <f t="shared" si="33"/>
        <v>3.796597489346619</v>
      </c>
      <c r="S109" s="246">
        <f t="shared" si="33"/>
        <v>3.796597489346619</v>
      </c>
      <c r="T109" s="246">
        <f t="shared" si="33"/>
        <v>3.796597489346619</v>
      </c>
      <c r="U109" s="246">
        <f t="shared" si="33"/>
        <v>3.796597489346619</v>
      </c>
      <c r="V109" s="259">
        <f t="shared" si="31"/>
        <v>75.819657626932383</v>
      </c>
      <c r="W109" s="246">
        <f t="shared" si="32"/>
        <v>3.7909828813466193</v>
      </c>
    </row>
    <row r="110" spans="1:23" s="7" customFormat="1">
      <c r="A110" s="106" t="s">
        <v>35</v>
      </c>
      <c r="B110" s="107">
        <f>B109+B108</f>
        <v>3.7778821293466192</v>
      </c>
      <c r="C110" s="107">
        <f t="shared" ref="C110:U110" si="34">C109+C108</f>
        <v>3.7778821293466192</v>
      </c>
      <c r="D110" s="107">
        <f t="shared" si="34"/>
        <v>3.7778821293466192</v>
      </c>
      <c r="E110" s="107">
        <f t="shared" si="34"/>
        <v>3.7778821293466192</v>
      </c>
      <c r="F110" s="107">
        <f t="shared" si="34"/>
        <v>3.7778821293466192</v>
      </c>
      <c r="G110" s="107">
        <f t="shared" si="34"/>
        <v>3.7778821293466192</v>
      </c>
      <c r="H110" s="107">
        <f t="shared" si="34"/>
        <v>3.796597489346619</v>
      </c>
      <c r="I110" s="107">
        <f t="shared" si="34"/>
        <v>3.796597489346619</v>
      </c>
      <c r="J110" s="107">
        <f t="shared" si="34"/>
        <v>3.796597489346619</v>
      </c>
      <c r="K110" s="107">
        <f t="shared" si="34"/>
        <v>3.796597489346619</v>
      </c>
      <c r="L110" s="107">
        <f t="shared" si="34"/>
        <v>3.796597489346619</v>
      </c>
      <c r="M110" s="107">
        <f t="shared" si="34"/>
        <v>3.796597489346619</v>
      </c>
      <c r="N110" s="107">
        <f t="shared" si="34"/>
        <v>3.796597489346619</v>
      </c>
      <c r="O110" s="107">
        <f t="shared" si="34"/>
        <v>3.796597489346619</v>
      </c>
      <c r="P110" s="107">
        <f t="shared" si="34"/>
        <v>3.796597489346619</v>
      </c>
      <c r="Q110" s="107">
        <f t="shared" si="34"/>
        <v>3.796597489346619</v>
      </c>
      <c r="R110" s="107">
        <f t="shared" si="34"/>
        <v>3.796597489346619</v>
      </c>
      <c r="S110" s="107">
        <f t="shared" si="34"/>
        <v>3.796597489346619</v>
      </c>
      <c r="T110" s="107">
        <f t="shared" si="34"/>
        <v>3.796597489346619</v>
      </c>
      <c r="U110" s="107">
        <f t="shared" si="34"/>
        <v>3.796597489346619</v>
      </c>
      <c r="V110" s="260">
        <f t="shared" si="31"/>
        <v>75.819657626932383</v>
      </c>
      <c r="W110" s="107">
        <f t="shared" si="32"/>
        <v>3.7909828813466193</v>
      </c>
    </row>
    <row r="111" spans="1:23">
      <c r="A111" s="106" t="s">
        <v>185</v>
      </c>
      <c r="B111" s="243" t="s">
        <v>8</v>
      </c>
      <c r="C111" s="243" t="s">
        <v>8</v>
      </c>
      <c r="D111" s="243" t="s">
        <v>8</v>
      </c>
      <c r="E111" s="243" t="s">
        <v>8</v>
      </c>
      <c r="F111" s="243" t="s">
        <v>8</v>
      </c>
      <c r="G111" s="243" t="s">
        <v>8</v>
      </c>
      <c r="H111" s="243" t="s">
        <v>8</v>
      </c>
      <c r="I111" s="243" t="s">
        <v>8</v>
      </c>
      <c r="J111" s="243" t="s">
        <v>8</v>
      </c>
      <c r="K111" s="243" t="s">
        <v>8</v>
      </c>
      <c r="L111" s="243" t="s">
        <v>8</v>
      </c>
      <c r="M111" s="243" t="s">
        <v>8</v>
      </c>
      <c r="N111" s="243" t="s">
        <v>8</v>
      </c>
      <c r="O111" s="243" t="s">
        <v>8</v>
      </c>
      <c r="P111" s="243" t="s">
        <v>8</v>
      </c>
      <c r="Q111" s="243" t="s">
        <v>8</v>
      </c>
      <c r="R111" s="243" t="s">
        <v>8</v>
      </c>
      <c r="S111" s="243" t="s">
        <v>8</v>
      </c>
      <c r="T111" s="243" t="s">
        <v>8</v>
      </c>
      <c r="U111" s="243" t="s">
        <v>8</v>
      </c>
      <c r="V111" s="260">
        <f>NPV(3.5%,B110:U110)</f>
        <v>53.859048905729473</v>
      </c>
      <c r="W111" s="243" t="s">
        <v>8</v>
      </c>
    </row>
    <row r="112" spans="1:23">
      <c r="A112" s="254"/>
      <c r="B112" s="243"/>
      <c r="C112" s="243"/>
      <c r="D112" s="243"/>
      <c r="E112" s="243"/>
      <c r="F112" s="243"/>
      <c r="G112" s="243"/>
      <c r="H112" s="243"/>
      <c r="I112" s="243"/>
      <c r="J112" s="243"/>
      <c r="K112" s="243"/>
      <c r="L112" s="243"/>
      <c r="M112" s="243"/>
      <c r="N112" s="243"/>
      <c r="O112" s="243"/>
      <c r="P112" s="243"/>
      <c r="Q112" s="243"/>
      <c r="R112" s="243"/>
      <c r="S112" s="243"/>
      <c r="T112" s="243"/>
      <c r="U112" s="243"/>
      <c r="V112" s="260"/>
      <c r="W112" s="243"/>
    </row>
    <row r="113" spans="1:25">
      <c r="A113" s="106" t="s">
        <v>239</v>
      </c>
      <c r="B113" s="272"/>
      <c r="C113" s="272"/>
      <c r="D113" s="272"/>
      <c r="E113" s="272"/>
      <c r="F113" s="272"/>
      <c r="G113" s="272"/>
      <c r="H113" s="272"/>
      <c r="I113" s="272"/>
      <c r="J113" s="272"/>
      <c r="K113" s="272"/>
      <c r="L113" s="272"/>
      <c r="M113" s="272"/>
      <c r="N113" s="272"/>
      <c r="O113" s="272"/>
      <c r="P113" s="272"/>
      <c r="Q113" s="272"/>
      <c r="R113" s="272"/>
      <c r="S113" s="272"/>
      <c r="T113" s="272"/>
      <c r="U113" s="272"/>
      <c r="V113" s="257"/>
      <c r="W113" s="272"/>
    </row>
    <row r="114" spans="1:25">
      <c r="A114" s="208" t="s">
        <v>32</v>
      </c>
      <c r="B114" s="250"/>
      <c r="C114" s="250"/>
      <c r="D114" s="250"/>
      <c r="E114" s="250"/>
      <c r="F114" s="250"/>
      <c r="G114" s="250"/>
      <c r="H114" s="250"/>
      <c r="I114" s="250"/>
      <c r="J114" s="250"/>
      <c r="K114" s="250"/>
      <c r="L114" s="250"/>
      <c r="M114" s="250"/>
      <c r="N114" s="250"/>
      <c r="O114" s="250"/>
      <c r="P114" s="250"/>
      <c r="Q114" s="250"/>
      <c r="R114" s="250"/>
      <c r="S114" s="250"/>
      <c r="T114" s="250"/>
      <c r="U114" s="250"/>
      <c r="V114" s="258"/>
      <c r="W114" s="250"/>
    </row>
    <row r="115" spans="1:25">
      <c r="A115" s="250" t="s">
        <v>240</v>
      </c>
      <c r="B115" s="246">
        <f>B71+B82+B93+B104</f>
        <v>0</v>
      </c>
      <c r="C115" s="246">
        <f t="shared" ref="C115:U115" si="35">C71+C82+C93+C104</f>
        <v>0</v>
      </c>
      <c r="D115" s="246">
        <f t="shared" si="35"/>
        <v>0</v>
      </c>
      <c r="E115" s="246">
        <f t="shared" si="35"/>
        <v>0</v>
      </c>
      <c r="F115" s="246">
        <f t="shared" si="35"/>
        <v>0</v>
      </c>
      <c r="G115" s="246">
        <f t="shared" si="35"/>
        <v>0</v>
      </c>
      <c r="H115" s="246">
        <f t="shared" si="35"/>
        <v>0</v>
      </c>
      <c r="I115" s="246">
        <f t="shared" si="35"/>
        <v>0</v>
      </c>
      <c r="J115" s="246">
        <f t="shared" si="35"/>
        <v>0</v>
      </c>
      <c r="K115" s="246">
        <f t="shared" si="35"/>
        <v>0</v>
      </c>
      <c r="L115" s="246">
        <f t="shared" si="35"/>
        <v>0</v>
      </c>
      <c r="M115" s="246">
        <f t="shared" si="35"/>
        <v>0</v>
      </c>
      <c r="N115" s="246">
        <f t="shared" si="35"/>
        <v>0</v>
      </c>
      <c r="O115" s="246">
        <f t="shared" si="35"/>
        <v>0</v>
      </c>
      <c r="P115" s="246">
        <f t="shared" si="35"/>
        <v>0</v>
      </c>
      <c r="Q115" s="246">
        <f t="shared" si="35"/>
        <v>0</v>
      </c>
      <c r="R115" s="246">
        <f t="shared" si="35"/>
        <v>0</v>
      </c>
      <c r="S115" s="246">
        <f t="shared" si="35"/>
        <v>0</v>
      </c>
      <c r="T115" s="246">
        <f t="shared" si="35"/>
        <v>0</v>
      </c>
      <c r="U115" s="246">
        <f t="shared" si="35"/>
        <v>0</v>
      </c>
      <c r="V115" s="259">
        <f>SUM(B115:U115)</f>
        <v>0</v>
      </c>
      <c r="W115" s="246">
        <f>V115/20</f>
        <v>0</v>
      </c>
    </row>
    <row r="116" spans="1:25">
      <c r="A116" s="208" t="s">
        <v>33</v>
      </c>
      <c r="B116" s="246"/>
      <c r="C116" s="246"/>
      <c r="D116" s="246"/>
      <c r="E116" s="246"/>
      <c r="F116" s="246"/>
      <c r="G116" s="246"/>
      <c r="H116" s="246"/>
      <c r="I116" s="246"/>
      <c r="J116" s="246"/>
      <c r="K116" s="246"/>
      <c r="L116" s="246"/>
      <c r="M116" s="246"/>
      <c r="N116" s="246"/>
      <c r="O116" s="246"/>
      <c r="P116" s="246"/>
      <c r="Q116" s="246"/>
      <c r="R116" s="246"/>
      <c r="S116" s="246"/>
      <c r="T116" s="246"/>
      <c r="U116" s="246"/>
      <c r="V116" s="259"/>
      <c r="W116" s="246"/>
    </row>
    <row r="117" spans="1:25">
      <c r="A117" s="250" t="s">
        <v>34</v>
      </c>
      <c r="B117" s="246">
        <f>B73+B84+B95+B106</f>
        <v>15.734726090587728</v>
      </c>
      <c r="C117" s="246">
        <f t="shared" ref="C117:U117" si="36">C73+C84+C95+C106</f>
        <v>15.734726090587728</v>
      </c>
      <c r="D117" s="246">
        <f t="shared" si="36"/>
        <v>15.734726090587728</v>
      </c>
      <c r="E117" s="246">
        <f t="shared" si="36"/>
        <v>15.734726090587728</v>
      </c>
      <c r="F117" s="246">
        <f t="shared" si="36"/>
        <v>15.734726090587728</v>
      </c>
      <c r="G117" s="246">
        <f t="shared" si="36"/>
        <v>15.734726090587728</v>
      </c>
      <c r="H117" s="246">
        <f t="shared" si="36"/>
        <v>15.753441450587728</v>
      </c>
      <c r="I117" s="246">
        <f t="shared" si="36"/>
        <v>15.753441450587728</v>
      </c>
      <c r="J117" s="246">
        <f t="shared" si="36"/>
        <v>15.753441450587728</v>
      </c>
      <c r="K117" s="246">
        <f t="shared" si="36"/>
        <v>15.753441450587728</v>
      </c>
      <c r="L117" s="246">
        <f t="shared" si="36"/>
        <v>15.753441450587728</v>
      </c>
      <c r="M117" s="246">
        <f t="shared" si="36"/>
        <v>15.753441450587728</v>
      </c>
      <c r="N117" s="246">
        <f t="shared" si="36"/>
        <v>15.753441450587728</v>
      </c>
      <c r="O117" s="246">
        <f t="shared" si="36"/>
        <v>15.753441450587728</v>
      </c>
      <c r="P117" s="246">
        <f t="shared" si="36"/>
        <v>15.753441450587728</v>
      </c>
      <c r="Q117" s="246">
        <f t="shared" si="36"/>
        <v>15.753441450587728</v>
      </c>
      <c r="R117" s="246">
        <f t="shared" si="36"/>
        <v>15.753441450587728</v>
      </c>
      <c r="S117" s="246">
        <f t="shared" si="36"/>
        <v>15.753441450587728</v>
      </c>
      <c r="T117" s="246">
        <f t="shared" si="36"/>
        <v>15.753441450587728</v>
      </c>
      <c r="U117" s="246">
        <f t="shared" si="36"/>
        <v>15.753441450587728</v>
      </c>
      <c r="V117" s="259">
        <f>SUM(B117:U117)</f>
        <v>314.95653685175455</v>
      </c>
      <c r="W117" s="246">
        <f>V117/20</f>
        <v>15.747826842587727</v>
      </c>
    </row>
    <row r="118" spans="1:25">
      <c r="A118" s="208"/>
      <c r="B118" s="246"/>
      <c r="C118" s="246"/>
      <c r="D118" s="246"/>
      <c r="E118" s="246"/>
      <c r="F118" s="246"/>
      <c r="G118" s="246"/>
      <c r="H118" s="246"/>
      <c r="I118" s="246"/>
      <c r="J118" s="246"/>
      <c r="K118" s="246"/>
      <c r="L118" s="246"/>
      <c r="M118" s="246"/>
      <c r="N118" s="246"/>
      <c r="O118" s="246"/>
      <c r="P118" s="246"/>
      <c r="Q118" s="246"/>
      <c r="R118" s="246"/>
      <c r="S118" s="246"/>
      <c r="T118" s="246"/>
      <c r="U118" s="246"/>
      <c r="V118" s="259"/>
      <c r="W118" s="246"/>
    </row>
    <row r="119" spans="1:25">
      <c r="A119" s="250" t="s">
        <v>36</v>
      </c>
      <c r="B119" s="246">
        <f t="shared" ref="B119:U119" si="37">B115</f>
        <v>0</v>
      </c>
      <c r="C119" s="246">
        <f t="shared" si="37"/>
        <v>0</v>
      </c>
      <c r="D119" s="246">
        <f t="shared" si="37"/>
        <v>0</v>
      </c>
      <c r="E119" s="246">
        <f t="shared" si="37"/>
        <v>0</v>
      </c>
      <c r="F119" s="246">
        <f t="shared" si="37"/>
        <v>0</v>
      </c>
      <c r="G119" s="246">
        <f t="shared" si="37"/>
        <v>0</v>
      </c>
      <c r="H119" s="246">
        <f t="shared" si="37"/>
        <v>0</v>
      </c>
      <c r="I119" s="246">
        <f t="shared" si="37"/>
        <v>0</v>
      </c>
      <c r="J119" s="246">
        <f t="shared" si="37"/>
        <v>0</v>
      </c>
      <c r="K119" s="246">
        <f t="shared" si="37"/>
        <v>0</v>
      </c>
      <c r="L119" s="246">
        <f t="shared" si="37"/>
        <v>0</v>
      </c>
      <c r="M119" s="246">
        <f t="shared" si="37"/>
        <v>0</v>
      </c>
      <c r="N119" s="246">
        <f t="shared" si="37"/>
        <v>0</v>
      </c>
      <c r="O119" s="246">
        <f t="shared" si="37"/>
        <v>0</v>
      </c>
      <c r="P119" s="246">
        <f t="shared" si="37"/>
        <v>0</v>
      </c>
      <c r="Q119" s="246">
        <f t="shared" si="37"/>
        <v>0</v>
      </c>
      <c r="R119" s="246">
        <f t="shared" si="37"/>
        <v>0</v>
      </c>
      <c r="S119" s="246">
        <f t="shared" si="37"/>
        <v>0</v>
      </c>
      <c r="T119" s="246">
        <f t="shared" si="37"/>
        <v>0</v>
      </c>
      <c r="U119" s="246">
        <f t="shared" si="37"/>
        <v>0</v>
      </c>
      <c r="V119" s="259">
        <f t="shared" ref="V119:V121" si="38">SUM(B119:U119)</f>
        <v>0</v>
      </c>
      <c r="W119" s="246">
        <f t="shared" ref="W119:W121" si="39">V119/20</f>
        <v>0</v>
      </c>
    </row>
    <row r="120" spans="1:25">
      <c r="A120" s="250" t="s">
        <v>37</v>
      </c>
      <c r="B120" s="246">
        <f t="shared" ref="B120:U120" si="40">B117</f>
        <v>15.734726090587728</v>
      </c>
      <c r="C120" s="246">
        <f t="shared" si="40"/>
        <v>15.734726090587728</v>
      </c>
      <c r="D120" s="246">
        <f t="shared" si="40"/>
        <v>15.734726090587728</v>
      </c>
      <c r="E120" s="246">
        <f t="shared" si="40"/>
        <v>15.734726090587728</v>
      </c>
      <c r="F120" s="246">
        <f t="shared" si="40"/>
        <v>15.734726090587728</v>
      </c>
      <c r="G120" s="246">
        <f t="shared" si="40"/>
        <v>15.734726090587728</v>
      </c>
      <c r="H120" s="246">
        <f t="shared" si="40"/>
        <v>15.753441450587728</v>
      </c>
      <c r="I120" s="246">
        <f t="shared" si="40"/>
        <v>15.753441450587728</v>
      </c>
      <c r="J120" s="246">
        <f t="shared" si="40"/>
        <v>15.753441450587728</v>
      </c>
      <c r="K120" s="246">
        <f t="shared" si="40"/>
        <v>15.753441450587728</v>
      </c>
      <c r="L120" s="246">
        <f t="shared" si="40"/>
        <v>15.753441450587728</v>
      </c>
      <c r="M120" s="246">
        <f t="shared" si="40"/>
        <v>15.753441450587728</v>
      </c>
      <c r="N120" s="246">
        <f t="shared" si="40"/>
        <v>15.753441450587728</v>
      </c>
      <c r="O120" s="246">
        <f t="shared" si="40"/>
        <v>15.753441450587728</v>
      </c>
      <c r="P120" s="246">
        <f t="shared" si="40"/>
        <v>15.753441450587728</v>
      </c>
      <c r="Q120" s="246">
        <f t="shared" si="40"/>
        <v>15.753441450587728</v>
      </c>
      <c r="R120" s="246">
        <f t="shared" si="40"/>
        <v>15.753441450587728</v>
      </c>
      <c r="S120" s="246">
        <f t="shared" si="40"/>
        <v>15.753441450587728</v>
      </c>
      <c r="T120" s="246">
        <f t="shared" si="40"/>
        <v>15.753441450587728</v>
      </c>
      <c r="U120" s="246">
        <f t="shared" si="40"/>
        <v>15.753441450587728</v>
      </c>
      <c r="V120" s="259">
        <f t="shared" si="38"/>
        <v>314.95653685175455</v>
      </c>
      <c r="W120" s="246">
        <f t="shared" si="39"/>
        <v>15.747826842587727</v>
      </c>
    </row>
    <row r="121" spans="1:25" s="7" customFormat="1">
      <c r="A121" s="106" t="s">
        <v>35</v>
      </c>
      <c r="B121" s="107">
        <f>B120+B119</f>
        <v>15.734726090587728</v>
      </c>
      <c r="C121" s="107">
        <f t="shared" ref="C121:U121" si="41">C120+C119</f>
        <v>15.734726090587728</v>
      </c>
      <c r="D121" s="107">
        <f t="shared" si="41"/>
        <v>15.734726090587728</v>
      </c>
      <c r="E121" s="107">
        <f t="shared" si="41"/>
        <v>15.734726090587728</v>
      </c>
      <c r="F121" s="107">
        <f t="shared" si="41"/>
        <v>15.734726090587728</v>
      </c>
      <c r="G121" s="107">
        <f t="shared" si="41"/>
        <v>15.734726090587728</v>
      </c>
      <c r="H121" s="107">
        <f t="shared" si="41"/>
        <v>15.753441450587728</v>
      </c>
      <c r="I121" s="107">
        <f t="shared" si="41"/>
        <v>15.753441450587728</v>
      </c>
      <c r="J121" s="107">
        <f t="shared" si="41"/>
        <v>15.753441450587728</v>
      </c>
      <c r="K121" s="107">
        <f t="shared" si="41"/>
        <v>15.753441450587728</v>
      </c>
      <c r="L121" s="107">
        <f t="shared" si="41"/>
        <v>15.753441450587728</v>
      </c>
      <c r="M121" s="107">
        <f t="shared" si="41"/>
        <v>15.753441450587728</v>
      </c>
      <c r="N121" s="107">
        <f t="shared" si="41"/>
        <v>15.753441450587728</v>
      </c>
      <c r="O121" s="107">
        <f t="shared" si="41"/>
        <v>15.753441450587728</v>
      </c>
      <c r="P121" s="107">
        <f t="shared" si="41"/>
        <v>15.753441450587728</v>
      </c>
      <c r="Q121" s="107">
        <f t="shared" si="41"/>
        <v>15.753441450587728</v>
      </c>
      <c r="R121" s="107">
        <f t="shared" si="41"/>
        <v>15.753441450587728</v>
      </c>
      <c r="S121" s="107">
        <f t="shared" si="41"/>
        <v>15.753441450587728</v>
      </c>
      <c r="T121" s="107">
        <f t="shared" si="41"/>
        <v>15.753441450587728</v>
      </c>
      <c r="U121" s="107">
        <f t="shared" si="41"/>
        <v>15.753441450587728</v>
      </c>
      <c r="V121" s="260">
        <f t="shared" si="38"/>
        <v>314.95653685175455</v>
      </c>
      <c r="W121" s="107">
        <f t="shared" si="39"/>
        <v>15.747826842587727</v>
      </c>
    </row>
    <row r="122" spans="1:25">
      <c r="A122" s="106" t="s">
        <v>185</v>
      </c>
      <c r="B122" s="243" t="s">
        <v>8</v>
      </c>
      <c r="C122" s="243" t="s">
        <v>8</v>
      </c>
      <c r="D122" s="243" t="s">
        <v>8</v>
      </c>
      <c r="E122" s="243" t="s">
        <v>8</v>
      </c>
      <c r="F122" s="243" t="s">
        <v>8</v>
      </c>
      <c r="G122" s="243" t="s">
        <v>8</v>
      </c>
      <c r="H122" s="243" t="s">
        <v>8</v>
      </c>
      <c r="I122" s="243" t="s">
        <v>8</v>
      </c>
      <c r="J122" s="243" t="s">
        <v>8</v>
      </c>
      <c r="K122" s="243" t="s">
        <v>8</v>
      </c>
      <c r="L122" s="243" t="s">
        <v>8</v>
      </c>
      <c r="M122" s="243" t="s">
        <v>8</v>
      </c>
      <c r="N122" s="243" t="s">
        <v>8</v>
      </c>
      <c r="O122" s="243" t="s">
        <v>8</v>
      </c>
      <c r="P122" s="243" t="s">
        <v>8</v>
      </c>
      <c r="Q122" s="243" t="s">
        <v>8</v>
      </c>
      <c r="R122" s="243" t="s">
        <v>8</v>
      </c>
      <c r="S122" s="243" t="s">
        <v>8</v>
      </c>
      <c r="T122" s="243" t="s">
        <v>8</v>
      </c>
      <c r="U122" s="243" t="s">
        <v>8</v>
      </c>
      <c r="V122" s="260">
        <f>NPV(3.5%,B121:U121)</f>
        <v>223.79453750140107</v>
      </c>
      <c r="W122" s="243" t="s">
        <v>8</v>
      </c>
    </row>
    <row r="123" spans="1:25">
      <c r="A123" s="254"/>
      <c r="B123" s="255"/>
      <c r="C123" s="255"/>
      <c r="D123" s="255"/>
      <c r="E123" s="255"/>
      <c r="F123" s="255"/>
      <c r="G123" s="255"/>
      <c r="H123" s="255"/>
      <c r="I123" s="255"/>
      <c r="J123" s="255"/>
      <c r="K123" s="255"/>
      <c r="L123" s="255"/>
      <c r="M123" s="255"/>
      <c r="N123" s="255"/>
      <c r="O123" s="255"/>
      <c r="P123" s="255"/>
      <c r="Q123" s="255"/>
      <c r="R123" s="255"/>
      <c r="S123" s="255"/>
      <c r="T123" s="255"/>
      <c r="U123" s="255"/>
      <c r="V123" s="261"/>
      <c r="W123" s="255"/>
    </row>
    <row r="124" spans="1:25">
      <c r="A124" s="106"/>
      <c r="B124" s="243"/>
      <c r="C124" s="243"/>
      <c r="D124" s="243"/>
      <c r="E124" s="243"/>
      <c r="F124" s="243"/>
      <c r="G124" s="243"/>
      <c r="H124" s="243"/>
      <c r="I124" s="243"/>
      <c r="J124" s="243"/>
      <c r="K124" s="243"/>
      <c r="L124" s="243"/>
      <c r="M124" s="243"/>
      <c r="N124" s="243"/>
      <c r="O124" s="243"/>
      <c r="P124" s="243"/>
      <c r="Q124" s="243"/>
      <c r="R124" s="243"/>
      <c r="S124" s="243"/>
      <c r="T124" s="243"/>
      <c r="U124" s="243"/>
      <c r="V124" s="107"/>
      <c r="W124" s="243"/>
    </row>
    <row r="125" spans="1:25" ht="13.5" thickBot="1">
      <c r="A125" s="254"/>
    </row>
    <row r="126" spans="1:25" ht="27" customHeight="1" thickBot="1">
      <c r="A126" s="467" t="s">
        <v>242</v>
      </c>
      <c r="B126" s="468"/>
      <c r="C126" s="468"/>
      <c r="D126" s="468"/>
      <c r="E126" s="468"/>
      <c r="F126" s="468"/>
      <c r="G126" s="468"/>
      <c r="H126" s="468"/>
      <c r="I126" s="468"/>
      <c r="J126" s="468"/>
      <c r="K126" s="468"/>
      <c r="L126" s="468"/>
      <c r="M126" s="468"/>
      <c r="N126" s="468"/>
      <c r="O126" s="468"/>
      <c r="P126" s="468"/>
      <c r="Q126" s="468"/>
      <c r="R126" s="468"/>
      <c r="S126" s="468"/>
      <c r="T126" s="468"/>
      <c r="U126" s="468"/>
      <c r="V126" s="468"/>
      <c r="W126" s="469"/>
      <c r="X126" s="116"/>
      <c r="Y126" s="248"/>
    </row>
    <row r="127" spans="1:25">
      <c r="A127" s="262" t="s">
        <v>31</v>
      </c>
      <c r="B127" s="251">
        <v>2013</v>
      </c>
      <c r="C127" s="251">
        <v>2014</v>
      </c>
      <c r="D127" s="251">
        <v>2015</v>
      </c>
      <c r="E127" s="251">
        <v>2016</v>
      </c>
      <c r="F127" s="251">
        <v>2017</v>
      </c>
      <c r="G127" s="251">
        <v>2018</v>
      </c>
      <c r="H127" s="251">
        <v>2019</v>
      </c>
      <c r="I127" s="251">
        <v>2020</v>
      </c>
      <c r="J127" s="251">
        <v>2021</v>
      </c>
      <c r="K127" s="251">
        <v>2022</v>
      </c>
      <c r="L127" s="251">
        <v>2023</v>
      </c>
      <c r="M127" s="251">
        <v>2024</v>
      </c>
      <c r="N127" s="251">
        <v>2025</v>
      </c>
      <c r="O127" s="251">
        <v>2026</v>
      </c>
      <c r="P127" s="251">
        <v>2027</v>
      </c>
      <c r="Q127" s="251">
        <v>2028</v>
      </c>
      <c r="R127" s="251">
        <v>2029</v>
      </c>
      <c r="S127" s="251">
        <v>2030</v>
      </c>
      <c r="T127" s="251">
        <v>2031</v>
      </c>
      <c r="U127" s="263">
        <v>2032</v>
      </c>
      <c r="V127" s="470" t="s">
        <v>7</v>
      </c>
      <c r="W127" s="472" t="s">
        <v>234</v>
      </c>
    </row>
    <row r="128" spans="1:25" ht="13.5" thickBot="1">
      <c r="A128" s="264" t="s">
        <v>233</v>
      </c>
      <c r="B128" s="252">
        <v>1</v>
      </c>
      <c r="C128" s="252">
        <v>2</v>
      </c>
      <c r="D128" s="252">
        <v>3</v>
      </c>
      <c r="E128" s="252">
        <v>4</v>
      </c>
      <c r="F128" s="252">
        <v>5</v>
      </c>
      <c r="G128" s="252">
        <v>6</v>
      </c>
      <c r="H128" s="252">
        <v>7</v>
      </c>
      <c r="I128" s="252">
        <v>8</v>
      </c>
      <c r="J128" s="252">
        <v>9</v>
      </c>
      <c r="K128" s="252">
        <v>10</v>
      </c>
      <c r="L128" s="252">
        <v>11</v>
      </c>
      <c r="M128" s="252">
        <v>12</v>
      </c>
      <c r="N128" s="252">
        <v>13</v>
      </c>
      <c r="O128" s="252">
        <v>14</v>
      </c>
      <c r="P128" s="252">
        <v>15</v>
      </c>
      <c r="Q128" s="252">
        <v>16</v>
      </c>
      <c r="R128" s="252">
        <v>17</v>
      </c>
      <c r="S128" s="252">
        <v>18</v>
      </c>
      <c r="T128" s="252">
        <v>19</v>
      </c>
      <c r="U128" s="265">
        <v>20</v>
      </c>
      <c r="V128" s="471"/>
      <c r="W128" s="473"/>
    </row>
    <row r="129" spans="1:24">
      <c r="A129" s="104" t="s">
        <v>235</v>
      </c>
      <c r="V129" s="273"/>
    </row>
    <row r="130" spans="1:24">
      <c r="A130" s="208" t="s">
        <v>32</v>
      </c>
      <c r="B130" s="250"/>
      <c r="C130" s="250"/>
      <c r="D130" s="250"/>
      <c r="E130" s="250"/>
      <c r="F130" s="250"/>
      <c r="G130" s="250"/>
      <c r="H130" s="250"/>
      <c r="I130" s="250"/>
      <c r="J130" s="250"/>
      <c r="K130" s="250"/>
      <c r="L130" s="250"/>
      <c r="M130" s="250"/>
      <c r="N130" s="250"/>
      <c r="O130" s="250"/>
      <c r="P130" s="250"/>
      <c r="Q130" s="250"/>
      <c r="R130" s="250"/>
      <c r="S130" s="250"/>
      <c r="T130" s="250"/>
      <c r="U130" s="250"/>
      <c r="V130" s="258"/>
      <c r="W130" s="250"/>
    </row>
    <row r="131" spans="1:24">
      <c r="A131" s="250" t="s">
        <v>240</v>
      </c>
      <c r="B131" s="246">
        <v>0</v>
      </c>
      <c r="C131" s="246">
        <v>0</v>
      </c>
      <c r="D131" s="246">
        <v>0</v>
      </c>
      <c r="E131" s="246">
        <v>0</v>
      </c>
      <c r="F131" s="246">
        <v>0</v>
      </c>
      <c r="G131" s="246">
        <v>0</v>
      </c>
      <c r="H131" s="246">
        <v>0</v>
      </c>
      <c r="I131" s="246">
        <v>0</v>
      </c>
      <c r="J131" s="246">
        <v>0</v>
      </c>
      <c r="K131" s="246">
        <v>0</v>
      </c>
      <c r="L131" s="246">
        <v>0</v>
      </c>
      <c r="M131" s="246">
        <v>0</v>
      </c>
      <c r="N131" s="246">
        <v>0</v>
      </c>
      <c r="O131" s="246">
        <v>0</v>
      </c>
      <c r="P131" s="246">
        <v>0</v>
      </c>
      <c r="Q131" s="246">
        <v>0</v>
      </c>
      <c r="R131" s="246">
        <v>0</v>
      </c>
      <c r="S131" s="246">
        <v>0</v>
      </c>
      <c r="T131" s="246">
        <v>0</v>
      </c>
      <c r="U131" s="246">
        <v>0</v>
      </c>
      <c r="V131" s="259">
        <v>0</v>
      </c>
      <c r="W131" s="246">
        <v>0</v>
      </c>
    </row>
    <row r="132" spans="1:24">
      <c r="A132" s="208" t="s">
        <v>33</v>
      </c>
      <c r="B132" s="246"/>
      <c r="C132" s="246"/>
      <c r="D132" s="246"/>
      <c r="E132" s="246"/>
      <c r="F132" s="246"/>
      <c r="G132" s="246"/>
      <c r="H132" s="246"/>
      <c r="I132" s="246"/>
      <c r="J132" s="246"/>
      <c r="K132" s="246"/>
      <c r="L132" s="246"/>
      <c r="M132" s="246"/>
      <c r="N132" s="246"/>
      <c r="O132" s="246"/>
      <c r="P132" s="246"/>
      <c r="Q132" s="246"/>
      <c r="R132" s="246"/>
      <c r="S132" s="246"/>
      <c r="T132" s="246"/>
      <c r="U132" s="246"/>
      <c r="V132" s="259"/>
      <c r="W132" s="246"/>
    </row>
    <row r="133" spans="1:24">
      <c r="A133" s="250" t="s">
        <v>34</v>
      </c>
      <c r="B133" s="246">
        <f>'3. Balanced Seas rMCZ Impacts'!$BF$65</f>
        <v>3.3684410117627301</v>
      </c>
      <c r="C133" s="246">
        <f>'3. Balanced Seas rMCZ Impacts'!$BF$65</f>
        <v>3.3684410117627301</v>
      </c>
      <c r="D133" s="246">
        <f>'3. Balanced Seas rMCZ Impacts'!$BF$65</f>
        <v>3.3684410117627301</v>
      </c>
      <c r="E133" s="246">
        <f>'3. Balanced Seas rMCZ Impacts'!$BF$65</f>
        <v>3.3684410117627301</v>
      </c>
      <c r="F133" s="246">
        <f>'3. Balanced Seas rMCZ Impacts'!$BF$65</f>
        <v>3.3684410117627301</v>
      </c>
      <c r="G133" s="246">
        <f>'3. Balanced Seas rMCZ Impacts'!$BF$65</f>
        <v>3.3684410117627301</v>
      </c>
      <c r="H133" s="246">
        <f>'3. Balanced Seas rMCZ Impacts'!$BF$65</f>
        <v>3.3684410117627301</v>
      </c>
      <c r="I133" s="246">
        <f>'3. Balanced Seas rMCZ Impacts'!$BF$65</f>
        <v>3.3684410117627301</v>
      </c>
      <c r="J133" s="246">
        <f>'3. Balanced Seas rMCZ Impacts'!$BF$65</f>
        <v>3.3684410117627301</v>
      </c>
      <c r="K133" s="246">
        <f>'3. Balanced Seas rMCZ Impacts'!$BF$65</f>
        <v>3.3684410117627301</v>
      </c>
      <c r="L133" s="246">
        <f>'3. Balanced Seas rMCZ Impacts'!$BF$65</f>
        <v>3.3684410117627301</v>
      </c>
      <c r="M133" s="246">
        <f>'3. Balanced Seas rMCZ Impacts'!$BF$65</f>
        <v>3.3684410117627301</v>
      </c>
      <c r="N133" s="246">
        <f>'3. Balanced Seas rMCZ Impacts'!$BF$65</f>
        <v>3.3684410117627301</v>
      </c>
      <c r="O133" s="246">
        <f>'3. Balanced Seas rMCZ Impacts'!$BF$65</f>
        <v>3.3684410117627301</v>
      </c>
      <c r="P133" s="246">
        <f>'3. Balanced Seas rMCZ Impacts'!$BF$65</f>
        <v>3.3684410117627301</v>
      </c>
      <c r="Q133" s="246">
        <f>'3. Balanced Seas rMCZ Impacts'!$BF$65</f>
        <v>3.3684410117627301</v>
      </c>
      <c r="R133" s="246">
        <f>'3. Balanced Seas rMCZ Impacts'!$BF$65</f>
        <v>3.3684410117627301</v>
      </c>
      <c r="S133" s="246">
        <f>'3. Balanced Seas rMCZ Impacts'!$BF$65</f>
        <v>3.3684410117627301</v>
      </c>
      <c r="T133" s="246">
        <f>'3. Balanced Seas rMCZ Impacts'!$BF$65</f>
        <v>3.3684410117627301</v>
      </c>
      <c r="U133" s="246">
        <f>'3. Balanced Seas rMCZ Impacts'!$BF$65</f>
        <v>3.3684410117627301</v>
      </c>
      <c r="V133" s="259">
        <f>SUM(B133:U133)</f>
        <v>67.368820235254574</v>
      </c>
      <c r="W133" s="246">
        <f>V133/20</f>
        <v>3.3684410117627288</v>
      </c>
    </row>
    <row r="134" spans="1:24">
      <c r="A134" s="208"/>
      <c r="B134" s="246"/>
      <c r="C134" s="246"/>
      <c r="D134" s="246"/>
      <c r="E134" s="246"/>
      <c r="F134" s="246"/>
      <c r="G134" s="246"/>
      <c r="H134" s="246"/>
      <c r="I134" s="246"/>
      <c r="J134" s="246"/>
      <c r="K134" s="246"/>
      <c r="L134" s="246"/>
      <c r="M134" s="246"/>
      <c r="N134" s="246"/>
      <c r="O134" s="246"/>
      <c r="P134" s="246"/>
      <c r="Q134" s="246"/>
      <c r="R134" s="246"/>
      <c r="S134" s="246"/>
      <c r="T134" s="246"/>
      <c r="U134" s="246"/>
      <c r="V134" s="259"/>
      <c r="W134" s="246"/>
    </row>
    <row r="135" spans="1:24">
      <c r="A135" s="250" t="s">
        <v>36</v>
      </c>
      <c r="B135" s="246">
        <v>0</v>
      </c>
      <c r="C135" s="246">
        <v>0</v>
      </c>
      <c r="D135" s="246">
        <v>0</v>
      </c>
      <c r="E135" s="246">
        <v>0</v>
      </c>
      <c r="F135" s="246">
        <v>0</v>
      </c>
      <c r="G135" s="246">
        <v>0</v>
      </c>
      <c r="H135" s="246">
        <v>0</v>
      </c>
      <c r="I135" s="246">
        <v>0</v>
      </c>
      <c r="J135" s="246">
        <v>0</v>
      </c>
      <c r="K135" s="246">
        <v>0</v>
      </c>
      <c r="L135" s="246">
        <v>0</v>
      </c>
      <c r="M135" s="246">
        <v>0</v>
      </c>
      <c r="N135" s="246">
        <v>0</v>
      </c>
      <c r="O135" s="246">
        <v>0</v>
      </c>
      <c r="P135" s="246">
        <v>0</v>
      </c>
      <c r="Q135" s="246">
        <v>0</v>
      </c>
      <c r="R135" s="246">
        <v>0</v>
      </c>
      <c r="S135" s="246">
        <v>0</v>
      </c>
      <c r="T135" s="246">
        <v>0</v>
      </c>
      <c r="U135" s="246">
        <v>0</v>
      </c>
      <c r="V135" s="259">
        <v>0</v>
      </c>
      <c r="W135" s="246">
        <v>0</v>
      </c>
    </row>
    <row r="136" spans="1:24">
      <c r="A136" s="250" t="s">
        <v>37</v>
      </c>
      <c r="B136" s="246">
        <f>B133</f>
        <v>3.3684410117627301</v>
      </c>
      <c r="C136" s="246">
        <f t="shared" ref="C136:U136" si="42">C133</f>
        <v>3.3684410117627301</v>
      </c>
      <c r="D136" s="246">
        <f t="shared" si="42"/>
        <v>3.3684410117627301</v>
      </c>
      <c r="E136" s="246">
        <f t="shared" si="42"/>
        <v>3.3684410117627301</v>
      </c>
      <c r="F136" s="246">
        <f t="shared" si="42"/>
        <v>3.3684410117627301</v>
      </c>
      <c r="G136" s="246">
        <f t="shared" si="42"/>
        <v>3.3684410117627301</v>
      </c>
      <c r="H136" s="246">
        <f t="shared" si="42"/>
        <v>3.3684410117627301</v>
      </c>
      <c r="I136" s="246">
        <f t="shared" si="42"/>
        <v>3.3684410117627301</v>
      </c>
      <c r="J136" s="246">
        <f t="shared" si="42"/>
        <v>3.3684410117627301</v>
      </c>
      <c r="K136" s="246">
        <f t="shared" si="42"/>
        <v>3.3684410117627301</v>
      </c>
      <c r="L136" s="246">
        <f t="shared" si="42"/>
        <v>3.3684410117627301</v>
      </c>
      <c r="M136" s="246">
        <f t="shared" si="42"/>
        <v>3.3684410117627301</v>
      </c>
      <c r="N136" s="246">
        <f t="shared" si="42"/>
        <v>3.3684410117627301</v>
      </c>
      <c r="O136" s="246">
        <f t="shared" si="42"/>
        <v>3.3684410117627301</v>
      </c>
      <c r="P136" s="246">
        <f t="shared" si="42"/>
        <v>3.3684410117627301</v>
      </c>
      <c r="Q136" s="246">
        <f t="shared" si="42"/>
        <v>3.3684410117627301</v>
      </c>
      <c r="R136" s="246">
        <f t="shared" si="42"/>
        <v>3.3684410117627301</v>
      </c>
      <c r="S136" s="246">
        <f t="shared" si="42"/>
        <v>3.3684410117627301</v>
      </c>
      <c r="T136" s="246">
        <f t="shared" si="42"/>
        <v>3.3684410117627301</v>
      </c>
      <c r="U136" s="246">
        <f t="shared" si="42"/>
        <v>3.3684410117627301</v>
      </c>
      <c r="V136" s="259">
        <f>SUM(B136:U136)</f>
        <v>67.368820235254574</v>
      </c>
      <c r="W136" s="246">
        <f>V136/20</f>
        <v>3.3684410117627288</v>
      </c>
    </row>
    <row r="137" spans="1:24" s="7" customFormat="1">
      <c r="A137" s="106" t="s">
        <v>35</v>
      </c>
      <c r="B137" s="107">
        <f>B135+B136</f>
        <v>3.3684410117627301</v>
      </c>
      <c r="C137" s="107">
        <f t="shared" ref="C137:U137" si="43">C135+C136</f>
        <v>3.3684410117627301</v>
      </c>
      <c r="D137" s="107">
        <f t="shared" si="43"/>
        <v>3.3684410117627301</v>
      </c>
      <c r="E137" s="107">
        <f t="shared" si="43"/>
        <v>3.3684410117627301</v>
      </c>
      <c r="F137" s="107">
        <f t="shared" si="43"/>
        <v>3.3684410117627301</v>
      </c>
      <c r="G137" s="107">
        <f t="shared" si="43"/>
        <v>3.3684410117627301</v>
      </c>
      <c r="H137" s="107">
        <f t="shared" si="43"/>
        <v>3.3684410117627301</v>
      </c>
      <c r="I137" s="107">
        <f t="shared" si="43"/>
        <v>3.3684410117627301</v>
      </c>
      <c r="J137" s="107">
        <f t="shared" si="43"/>
        <v>3.3684410117627301</v>
      </c>
      <c r="K137" s="107">
        <f t="shared" si="43"/>
        <v>3.3684410117627301</v>
      </c>
      <c r="L137" s="107">
        <f t="shared" si="43"/>
        <v>3.3684410117627301</v>
      </c>
      <c r="M137" s="107">
        <f t="shared" si="43"/>
        <v>3.3684410117627301</v>
      </c>
      <c r="N137" s="107">
        <f t="shared" si="43"/>
        <v>3.3684410117627301</v>
      </c>
      <c r="O137" s="107">
        <f t="shared" si="43"/>
        <v>3.3684410117627301</v>
      </c>
      <c r="P137" s="107">
        <f t="shared" si="43"/>
        <v>3.3684410117627301</v>
      </c>
      <c r="Q137" s="107">
        <f t="shared" si="43"/>
        <v>3.3684410117627301</v>
      </c>
      <c r="R137" s="107">
        <f t="shared" si="43"/>
        <v>3.3684410117627301</v>
      </c>
      <c r="S137" s="107">
        <f t="shared" si="43"/>
        <v>3.3684410117627301</v>
      </c>
      <c r="T137" s="107">
        <f t="shared" si="43"/>
        <v>3.3684410117627301</v>
      </c>
      <c r="U137" s="107">
        <f t="shared" si="43"/>
        <v>3.3684410117627301</v>
      </c>
      <c r="V137" s="260">
        <f>SUM(B137:U137)</f>
        <v>67.368820235254574</v>
      </c>
      <c r="W137" s="107">
        <f>V137/20</f>
        <v>3.3684410117627288</v>
      </c>
    </row>
    <row r="138" spans="1:24">
      <c r="A138" s="106" t="s">
        <v>185</v>
      </c>
      <c r="B138" s="243" t="s">
        <v>8</v>
      </c>
      <c r="C138" s="243" t="s">
        <v>8</v>
      </c>
      <c r="D138" s="243" t="s">
        <v>8</v>
      </c>
      <c r="E138" s="243" t="s">
        <v>8</v>
      </c>
      <c r="F138" s="243" t="s">
        <v>8</v>
      </c>
      <c r="G138" s="243" t="s">
        <v>8</v>
      </c>
      <c r="H138" s="243" t="s">
        <v>8</v>
      </c>
      <c r="I138" s="243" t="s">
        <v>8</v>
      </c>
      <c r="J138" s="243" t="s">
        <v>8</v>
      </c>
      <c r="K138" s="243" t="s">
        <v>8</v>
      </c>
      <c r="L138" s="243" t="s">
        <v>8</v>
      </c>
      <c r="M138" s="243" t="s">
        <v>8</v>
      </c>
      <c r="N138" s="243" t="s">
        <v>8</v>
      </c>
      <c r="O138" s="243" t="s">
        <v>8</v>
      </c>
      <c r="P138" s="243" t="s">
        <v>8</v>
      </c>
      <c r="Q138" s="243" t="s">
        <v>8</v>
      </c>
      <c r="R138" s="243" t="s">
        <v>8</v>
      </c>
      <c r="S138" s="243" t="s">
        <v>8</v>
      </c>
      <c r="T138" s="243" t="s">
        <v>8</v>
      </c>
      <c r="U138" s="243" t="s">
        <v>8</v>
      </c>
      <c r="V138" s="260">
        <f>NPV(3.5%,B137:U137)</f>
        <v>47.873642158008181</v>
      </c>
      <c r="W138" s="243" t="s">
        <v>8</v>
      </c>
    </row>
    <row r="139" spans="1:24">
      <c r="A139" s="254"/>
      <c r="V139" s="258"/>
    </row>
    <row r="140" spans="1:24">
      <c r="A140" s="106" t="s">
        <v>236</v>
      </c>
      <c r="B140" s="247"/>
      <c r="C140" s="247"/>
      <c r="D140" s="247"/>
      <c r="E140" s="247"/>
      <c r="F140" s="247"/>
      <c r="G140" s="247"/>
      <c r="H140" s="247"/>
      <c r="I140" s="247"/>
      <c r="J140" s="247"/>
      <c r="K140" s="247"/>
      <c r="L140" s="247"/>
      <c r="M140" s="247"/>
      <c r="N140" s="247"/>
      <c r="O140" s="247"/>
      <c r="P140" s="247"/>
      <c r="Q140" s="247"/>
      <c r="R140" s="247"/>
      <c r="S140" s="247"/>
      <c r="T140" s="247"/>
      <c r="U140" s="247"/>
      <c r="V140" s="274"/>
      <c r="W140" s="247"/>
      <c r="X140" s="247"/>
    </row>
    <row r="141" spans="1:24">
      <c r="A141" s="208" t="s">
        <v>32</v>
      </c>
      <c r="V141" s="258"/>
      <c r="X141" s="250"/>
    </row>
    <row r="142" spans="1:24">
      <c r="A142" s="250" t="s">
        <v>240</v>
      </c>
      <c r="B142" s="246">
        <v>0</v>
      </c>
      <c r="C142" s="246">
        <v>0</v>
      </c>
      <c r="D142" s="246">
        <v>0</v>
      </c>
      <c r="E142" s="246">
        <v>0</v>
      </c>
      <c r="F142" s="246">
        <v>0</v>
      </c>
      <c r="G142" s="246">
        <v>0</v>
      </c>
      <c r="H142" s="246">
        <v>0</v>
      </c>
      <c r="I142" s="246">
        <v>0</v>
      </c>
      <c r="J142" s="246">
        <v>0</v>
      </c>
      <c r="K142" s="246">
        <v>0</v>
      </c>
      <c r="L142" s="246">
        <v>0</v>
      </c>
      <c r="M142" s="246">
        <v>0</v>
      </c>
      <c r="N142" s="246">
        <v>0</v>
      </c>
      <c r="O142" s="246">
        <v>0</v>
      </c>
      <c r="P142" s="246">
        <v>0</v>
      </c>
      <c r="Q142" s="246">
        <v>0</v>
      </c>
      <c r="R142" s="246">
        <v>0</v>
      </c>
      <c r="S142" s="246">
        <v>0</v>
      </c>
      <c r="T142" s="246">
        <v>0</v>
      </c>
      <c r="U142" s="246">
        <v>0</v>
      </c>
      <c r="V142" s="259">
        <v>0</v>
      </c>
      <c r="W142" s="246">
        <v>0</v>
      </c>
    </row>
    <row r="143" spans="1:24">
      <c r="A143" s="208" t="s">
        <v>33</v>
      </c>
      <c r="B143" s="250"/>
      <c r="C143" s="250"/>
      <c r="D143" s="250"/>
      <c r="E143" s="250"/>
      <c r="F143" s="250"/>
      <c r="G143" s="250"/>
      <c r="H143" s="250"/>
      <c r="I143" s="250"/>
      <c r="J143" s="250"/>
      <c r="K143" s="250"/>
      <c r="L143" s="250"/>
      <c r="M143" s="250"/>
      <c r="N143" s="250"/>
      <c r="O143" s="250"/>
      <c r="P143" s="250"/>
      <c r="Q143" s="250"/>
      <c r="R143" s="250"/>
      <c r="S143" s="250"/>
      <c r="T143" s="250"/>
      <c r="U143" s="250"/>
      <c r="V143" s="258"/>
      <c r="W143" s="250"/>
    </row>
    <row r="144" spans="1:24">
      <c r="A144" s="250" t="s">
        <v>34</v>
      </c>
      <c r="B144" s="246">
        <f>'4.FindingSanctuary rMCZ Impacts'!$BV$65</f>
        <v>0.84152389222912438</v>
      </c>
      <c r="C144" s="246">
        <f>'4.FindingSanctuary rMCZ Impacts'!$BV$65</f>
        <v>0.84152389222912438</v>
      </c>
      <c r="D144" s="246">
        <f>'4.FindingSanctuary rMCZ Impacts'!$BV$65</f>
        <v>0.84152389222912438</v>
      </c>
      <c r="E144" s="246">
        <f>'4.FindingSanctuary rMCZ Impacts'!$BV$65</f>
        <v>0.84152389222912438</v>
      </c>
      <c r="F144" s="246">
        <f>'4.FindingSanctuary rMCZ Impacts'!$BV$65</f>
        <v>0.84152389222912438</v>
      </c>
      <c r="G144" s="246">
        <f>'4.FindingSanctuary rMCZ Impacts'!$BV$65</f>
        <v>0.84152389222912438</v>
      </c>
      <c r="H144" s="246">
        <f>'4.FindingSanctuary rMCZ Impacts'!$BV$65</f>
        <v>0.84152389222912438</v>
      </c>
      <c r="I144" s="246">
        <f>'4.FindingSanctuary rMCZ Impacts'!$BV$65</f>
        <v>0.84152389222912438</v>
      </c>
      <c r="J144" s="246">
        <f>'4.FindingSanctuary rMCZ Impacts'!$BV$65</f>
        <v>0.84152389222912438</v>
      </c>
      <c r="K144" s="246">
        <f>'4.FindingSanctuary rMCZ Impacts'!$BV$65</f>
        <v>0.84152389222912438</v>
      </c>
      <c r="L144" s="246">
        <f>'4.FindingSanctuary rMCZ Impacts'!$BV$65</f>
        <v>0.84152389222912438</v>
      </c>
      <c r="M144" s="246">
        <f>'4.FindingSanctuary rMCZ Impacts'!$BV$65</f>
        <v>0.84152389222912438</v>
      </c>
      <c r="N144" s="246">
        <f>'4.FindingSanctuary rMCZ Impacts'!$BV$65</f>
        <v>0.84152389222912438</v>
      </c>
      <c r="O144" s="246">
        <f>'4.FindingSanctuary rMCZ Impacts'!$BV$65</f>
        <v>0.84152389222912438</v>
      </c>
      <c r="P144" s="246">
        <f>'4.FindingSanctuary rMCZ Impacts'!$BV$65</f>
        <v>0.84152389222912438</v>
      </c>
      <c r="Q144" s="246">
        <f>'4.FindingSanctuary rMCZ Impacts'!$BV$65</f>
        <v>0.84152389222912438</v>
      </c>
      <c r="R144" s="246">
        <f>'4.FindingSanctuary rMCZ Impacts'!$BV$65</f>
        <v>0.84152389222912438</v>
      </c>
      <c r="S144" s="246">
        <f>'4.FindingSanctuary rMCZ Impacts'!$BV$65</f>
        <v>0.84152389222912438</v>
      </c>
      <c r="T144" s="246">
        <f>'4.FindingSanctuary rMCZ Impacts'!$BV$65</f>
        <v>0.84152389222912438</v>
      </c>
      <c r="U144" s="246">
        <f>'4.FindingSanctuary rMCZ Impacts'!$BV$65</f>
        <v>0.84152389222912438</v>
      </c>
      <c r="V144" s="259">
        <f>SUM(B144:U144)</f>
        <v>16.830477844582493</v>
      </c>
      <c r="W144" s="246">
        <f>V144/20</f>
        <v>0.8415238922291246</v>
      </c>
    </row>
    <row r="145" spans="1:23">
      <c r="A145" s="208"/>
      <c r="B145" s="250"/>
      <c r="C145" s="250"/>
      <c r="D145" s="250"/>
      <c r="E145" s="250"/>
      <c r="F145" s="250"/>
      <c r="G145" s="250"/>
      <c r="H145" s="250"/>
      <c r="I145" s="250"/>
      <c r="J145" s="250"/>
      <c r="K145" s="250"/>
      <c r="L145" s="250"/>
      <c r="M145" s="250"/>
      <c r="N145" s="250"/>
      <c r="O145" s="250"/>
      <c r="P145" s="250"/>
      <c r="Q145" s="250"/>
      <c r="R145" s="250"/>
      <c r="S145" s="250"/>
      <c r="T145" s="250"/>
      <c r="U145" s="250"/>
      <c r="V145" s="258"/>
      <c r="W145" s="250"/>
    </row>
    <row r="146" spans="1:23">
      <c r="A146" s="250" t="s">
        <v>36</v>
      </c>
      <c r="B146" s="246">
        <v>0</v>
      </c>
      <c r="C146" s="246">
        <v>0</v>
      </c>
      <c r="D146" s="246">
        <v>0</v>
      </c>
      <c r="E146" s="246">
        <v>0</v>
      </c>
      <c r="F146" s="246">
        <v>0</v>
      </c>
      <c r="G146" s="246">
        <v>0</v>
      </c>
      <c r="H146" s="246">
        <v>0</v>
      </c>
      <c r="I146" s="246">
        <v>0</v>
      </c>
      <c r="J146" s="246">
        <v>0</v>
      </c>
      <c r="K146" s="246">
        <v>0</v>
      </c>
      <c r="L146" s="246">
        <v>0</v>
      </c>
      <c r="M146" s="246">
        <v>0</v>
      </c>
      <c r="N146" s="246">
        <v>0</v>
      </c>
      <c r="O146" s="246">
        <v>0</v>
      </c>
      <c r="P146" s="246">
        <v>0</v>
      </c>
      <c r="Q146" s="246">
        <v>0</v>
      </c>
      <c r="R146" s="246">
        <v>0</v>
      </c>
      <c r="S146" s="246">
        <v>0</v>
      </c>
      <c r="T146" s="246">
        <v>0</v>
      </c>
      <c r="U146" s="246">
        <v>0</v>
      </c>
      <c r="V146" s="259">
        <v>0</v>
      </c>
      <c r="W146" s="246">
        <v>0</v>
      </c>
    </row>
    <row r="147" spans="1:23">
      <c r="A147" s="250" t="s">
        <v>37</v>
      </c>
      <c r="B147" s="246">
        <f>B144</f>
        <v>0.84152389222912438</v>
      </c>
      <c r="C147" s="246">
        <f t="shared" ref="C147:U147" si="44">C144</f>
        <v>0.84152389222912438</v>
      </c>
      <c r="D147" s="246">
        <f t="shared" si="44"/>
        <v>0.84152389222912438</v>
      </c>
      <c r="E147" s="246">
        <f t="shared" si="44"/>
        <v>0.84152389222912438</v>
      </c>
      <c r="F147" s="246">
        <f t="shared" si="44"/>
        <v>0.84152389222912438</v>
      </c>
      <c r="G147" s="246">
        <f t="shared" si="44"/>
        <v>0.84152389222912438</v>
      </c>
      <c r="H147" s="246">
        <f t="shared" si="44"/>
        <v>0.84152389222912438</v>
      </c>
      <c r="I147" s="246">
        <f t="shared" si="44"/>
        <v>0.84152389222912438</v>
      </c>
      <c r="J147" s="246">
        <f t="shared" si="44"/>
        <v>0.84152389222912438</v>
      </c>
      <c r="K147" s="246">
        <f t="shared" si="44"/>
        <v>0.84152389222912438</v>
      </c>
      <c r="L147" s="246">
        <f t="shared" si="44"/>
        <v>0.84152389222912438</v>
      </c>
      <c r="M147" s="246">
        <f t="shared" si="44"/>
        <v>0.84152389222912438</v>
      </c>
      <c r="N147" s="246">
        <f t="shared" si="44"/>
        <v>0.84152389222912438</v>
      </c>
      <c r="O147" s="246">
        <f t="shared" si="44"/>
        <v>0.84152389222912438</v>
      </c>
      <c r="P147" s="246">
        <f t="shared" si="44"/>
        <v>0.84152389222912438</v>
      </c>
      <c r="Q147" s="246">
        <f t="shared" si="44"/>
        <v>0.84152389222912438</v>
      </c>
      <c r="R147" s="246">
        <f t="shared" si="44"/>
        <v>0.84152389222912438</v>
      </c>
      <c r="S147" s="246">
        <f t="shared" si="44"/>
        <v>0.84152389222912438</v>
      </c>
      <c r="T147" s="246">
        <f t="shared" si="44"/>
        <v>0.84152389222912438</v>
      </c>
      <c r="U147" s="246">
        <f t="shared" si="44"/>
        <v>0.84152389222912438</v>
      </c>
      <c r="V147" s="259">
        <f>SUM(B147:U147)</f>
        <v>16.830477844582493</v>
      </c>
      <c r="W147" s="246">
        <f>V147/20</f>
        <v>0.8415238922291246</v>
      </c>
    </row>
    <row r="148" spans="1:23" s="7" customFormat="1">
      <c r="A148" s="106" t="s">
        <v>35</v>
      </c>
      <c r="B148" s="107">
        <f>B146+B147</f>
        <v>0.84152389222912438</v>
      </c>
      <c r="C148" s="107">
        <f t="shared" ref="C148:U148" si="45">C146+C147</f>
        <v>0.84152389222912438</v>
      </c>
      <c r="D148" s="107">
        <f t="shared" si="45"/>
        <v>0.84152389222912438</v>
      </c>
      <c r="E148" s="107">
        <f t="shared" si="45"/>
        <v>0.84152389222912438</v>
      </c>
      <c r="F148" s="107">
        <f t="shared" si="45"/>
        <v>0.84152389222912438</v>
      </c>
      <c r="G148" s="107">
        <f t="shared" si="45"/>
        <v>0.84152389222912438</v>
      </c>
      <c r="H148" s="107">
        <f t="shared" si="45"/>
        <v>0.84152389222912438</v>
      </c>
      <c r="I148" s="107">
        <f t="shared" si="45"/>
        <v>0.84152389222912438</v>
      </c>
      <c r="J148" s="107">
        <f t="shared" si="45"/>
        <v>0.84152389222912438</v>
      </c>
      <c r="K148" s="107">
        <f t="shared" si="45"/>
        <v>0.84152389222912438</v>
      </c>
      <c r="L148" s="107">
        <f t="shared" si="45"/>
        <v>0.84152389222912438</v>
      </c>
      <c r="M148" s="107">
        <f t="shared" si="45"/>
        <v>0.84152389222912438</v>
      </c>
      <c r="N148" s="107">
        <f t="shared" si="45"/>
        <v>0.84152389222912438</v>
      </c>
      <c r="O148" s="107">
        <f t="shared" si="45"/>
        <v>0.84152389222912438</v>
      </c>
      <c r="P148" s="107">
        <f t="shared" si="45"/>
        <v>0.84152389222912438</v>
      </c>
      <c r="Q148" s="107">
        <f t="shared" si="45"/>
        <v>0.84152389222912438</v>
      </c>
      <c r="R148" s="107">
        <f t="shared" si="45"/>
        <v>0.84152389222912438</v>
      </c>
      <c r="S148" s="107">
        <f t="shared" si="45"/>
        <v>0.84152389222912438</v>
      </c>
      <c r="T148" s="107">
        <f t="shared" si="45"/>
        <v>0.84152389222912438</v>
      </c>
      <c r="U148" s="107">
        <f t="shared" si="45"/>
        <v>0.84152389222912438</v>
      </c>
      <c r="V148" s="260">
        <f>SUM(B148:U148)</f>
        <v>16.830477844582493</v>
      </c>
      <c r="W148" s="107">
        <f>V148/20</f>
        <v>0.8415238922291246</v>
      </c>
    </row>
    <row r="149" spans="1:23">
      <c r="A149" s="106" t="s">
        <v>185</v>
      </c>
      <c r="B149" s="243" t="s">
        <v>8</v>
      </c>
      <c r="C149" s="243" t="s">
        <v>8</v>
      </c>
      <c r="D149" s="243" t="s">
        <v>8</v>
      </c>
      <c r="E149" s="243" t="s">
        <v>8</v>
      </c>
      <c r="F149" s="243" t="s">
        <v>8</v>
      </c>
      <c r="G149" s="243" t="s">
        <v>8</v>
      </c>
      <c r="H149" s="243" t="s">
        <v>8</v>
      </c>
      <c r="I149" s="243" t="s">
        <v>8</v>
      </c>
      <c r="J149" s="243" t="s">
        <v>8</v>
      </c>
      <c r="K149" s="243" t="s">
        <v>8</v>
      </c>
      <c r="L149" s="243" t="s">
        <v>8</v>
      </c>
      <c r="M149" s="243" t="s">
        <v>8</v>
      </c>
      <c r="N149" s="243" t="s">
        <v>8</v>
      </c>
      <c r="O149" s="243" t="s">
        <v>8</v>
      </c>
      <c r="P149" s="243" t="s">
        <v>8</v>
      </c>
      <c r="Q149" s="243" t="s">
        <v>8</v>
      </c>
      <c r="R149" s="243" t="s">
        <v>8</v>
      </c>
      <c r="S149" s="243" t="s">
        <v>8</v>
      </c>
      <c r="T149" s="243" t="s">
        <v>8</v>
      </c>
      <c r="U149" s="243" t="s">
        <v>8</v>
      </c>
      <c r="V149" s="260">
        <f>NPV(3.5%,B148:U148)</f>
        <v>11.960076944588959</v>
      </c>
      <c r="W149" s="243" t="s">
        <v>8</v>
      </c>
    </row>
    <row r="150" spans="1:23">
      <c r="A150" s="254"/>
      <c r="V150" s="258"/>
    </row>
    <row r="151" spans="1:23">
      <c r="A151" s="106" t="s">
        <v>237</v>
      </c>
      <c r="B151" s="247"/>
      <c r="C151" s="247"/>
      <c r="D151" s="247"/>
      <c r="E151" s="247"/>
      <c r="F151" s="247"/>
      <c r="G151" s="247"/>
      <c r="H151" s="247"/>
      <c r="I151" s="247"/>
      <c r="J151" s="247"/>
      <c r="K151" s="247"/>
      <c r="L151" s="247"/>
      <c r="M151" s="247"/>
      <c r="N151" s="247"/>
      <c r="O151" s="247"/>
      <c r="P151" s="247"/>
      <c r="Q151" s="247"/>
      <c r="R151" s="247"/>
      <c r="S151" s="247"/>
      <c r="T151" s="247"/>
      <c r="U151" s="247"/>
      <c r="V151" s="274"/>
      <c r="W151" s="247"/>
    </row>
    <row r="152" spans="1:23">
      <c r="A152" s="208" t="s">
        <v>32</v>
      </c>
      <c r="B152" s="245"/>
      <c r="C152" s="245"/>
      <c r="D152" s="245"/>
      <c r="E152" s="245"/>
      <c r="F152" s="245"/>
      <c r="G152" s="245"/>
      <c r="H152" s="245"/>
      <c r="I152" s="245"/>
      <c r="J152" s="245"/>
      <c r="K152" s="245"/>
      <c r="L152" s="245"/>
      <c r="M152" s="245"/>
      <c r="N152" s="245"/>
      <c r="O152" s="245"/>
      <c r="P152" s="245"/>
      <c r="Q152" s="245"/>
      <c r="R152" s="245"/>
      <c r="S152" s="245"/>
      <c r="T152" s="245"/>
      <c r="U152" s="245"/>
      <c r="V152" s="259"/>
      <c r="W152" s="245"/>
    </row>
    <row r="153" spans="1:23">
      <c r="A153" s="250" t="s">
        <v>240</v>
      </c>
      <c r="B153" s="246">
        <v>0</v>
      </c>
      <c r="C153" s="246">
        <v>0</v>
      </c>
      <c r="D153" s="246">
        <v>0</v>
      </c>
      <c r="E153" s="246">
        <v>0</v>
      </c>
      <c r="F153" s="246">
        <v>0</v>
      </c>
      <c r="G153" s="246">
        <v>0</v>
      </c>
      <c r="H153" s="246">
        <v>0</v>
      </c>
      <c r="I153" s="246">
        <v>0</v>
      </c>
      <c r="J153" s="246">
        <v>0</v>
      </c>
      <c r="K153" s="246">
        <v>0</v>
      </c>
      <c r="L153" s="246">
        <v>0</v>
      </c>
      <c r="M153" s="246">
        <v>0</v>
      </c>
      <c r="N153" s="246">
        <v>0</v>
      </c>
      <c r="O153" s="246">
        <v>0</v>
      </c>
      <c r="P153" s="246">
        <v>0</v>
      </c>
      <c r="Q153" s="246">
        <v>0</v>
      </c>
      <c r="R153" s="246">
        <v>0</v>
      </c>
      <c r="S153" s="246">
        <v>0</v>
      </c>
      <c r="T153" s="246">
        <v>0</v>
      </c>
      <c r="U153" s="246">
        <v>0</v>
      </c>
      <c r="V153" s="259">
        <v>0</v>
      </c>
      <c r="W153" s="246">
        <v>0</v>
      </c>
    </row>
    <row r="154" spans="1:23">
      <c r="A154" s="208" t="s">
        <v>33</v>
      </c>
      <c r="B154" s="246"/>
      <c r="C154" s="246"/>
      <c r="D154" s="246"/>
      <c r="E154" s="246"/>
      <c r="F154" s="246"/>
      <c r="G154" s="246"/>
      <c r="H154" s="246"/>
      <c r="I154" s="246"/>
      <c r="J154" s="246"/>
      <c r="K154" s="246"/>
      <c r="L154" s="246"/>
      <c r="M154" s="246"/>
      <c r="N154" s="246"/>
      <c r="O154" s="246"/>
      <c r="P154" s="246"/>
      <c r="Q154" s="246"/>
      <c r="R154" s="246"/>
      <c r="S154" s="246"/>
      <c r="T154" s="246"/>
      <c r="U154" s="246"/>
      <c r="V154" s="259"/>
      <c r="W154" s="246"/>
    </row>
    <row r="155" spans="1:23">
      <c r="A155" s="250" t="s">
        <v>34</v>
      </c>
      <c r="B155" s="246">
        <f>'5. ISCZ rMCZ Impacts'!$BF$38</f>
        <v>2.5233795303052688</v>
      </c>
      <c r="C155" s="246">
        <f>'5. ISCZ rMCZ Impacts'!$BF$38</f>
        <v>2.5233795303052688</v>
      </c>
      <c r="D155" s="246">
        <f>'5. ISCZ rMCZ Impacts'!$BF$38</f>
        <v>2.5233795303052688</v>
      </c>
      <c r="E155" s="246">
        <f>'5. ISCZ rMCZ Impacts'!$BF$38</f>
        <v>2.5233795303052688</v>
      </c>
      <c r="F155" s="246">
        <f>'5. ISCZ rMCZ Impacts'!$BF$38</f>
        <v>2.5233795303052688</v>
      </c>
      <c r="G155" s="246">
        <f>'5. ISCZ rMCZ Impacts'!$BF$38</f>
        <v>2.5233795303052688</v>
      </c>
      <c r="H155" s="246">
        <f>'5. ISCZ rMCZ Impacts'!$BF$38</f>
        <v>2.5233795303052688</v>
      </c>
      <c r="I155" s="246">
        <f>'5. ISCZ rMCZ Impacts'!$BF$38</f>
        <v>2.5233795303052688</v>
      </c>
      <c r="J155" s="246">
        <f>'5. ISCZ rMCZ Impacts'!$BF$38</f>
        <v>2.5233795303052688</v>
      </c>
      <c r="K155" s="246">
        <f>'5. ISCZ rMCZ Impacts'!$BF$38</f>
        <v>2.5233795303052688</v>
      </c>
      <c r="L155" s="246">
        <f>'5. ISCZ rMCZ Impacts'!$BF$38</f>
        <v>2.5233795303052688</v>
      </c>
      <c r="M155" s="246">
        <f>'5. ISCZ rMCZ Impacts'!$BF$38</f>
        <v>2.5233795303052688</v>
      </c>
      <c r="N155" s="246">
        <f>'5. ISCZ rMCZ Impacts'!$BF$38</f>
        <v>2.5233795303052688</v>
      </c>
      <c r="O155" s="246">
        <f>'5. ISCZ rMCZ Impacts'!$BF$38</f>
        <v>2.5233795303052688</v>
      </c>
      <c r="P155" s="246">
        <f>'5. ISCZ rMCZ Impacts'!$BF$38</f>
        <v>2.5233795303052688</v>
      </c>
      <c r="Q155" s="246">
        <f>'5. ISCZ rMCZ Impacts'!$BF$38</f>
        <v>2.5233795303052688</v>
      </c>
      <c r="R155" s="246">
        <f>'5. ISCZ rMCZ Impacts'!$BF$38</f>
        <v>2.5233795303052688</v>
      </c>
      <c r="S155" s="246">
        <f>'5. ISCZ rMCZ Impacts'!$BF$38</f>
        <v>2.5233795303052688</v>
      </c>
      <c r="T155" s="246">
        <f>'5. ISCZ rMCZ Impacts'!$BF$38</f>
        <v>2.5233795303052688</v>
      </c>
      <c r="U155" s="246">
        <f>'5. ISCZ rMCZ Impacts'!$BF$38</f>
        <v>2.5233795303052688</v>
      </c>
      <c r="V155" s="259">
        <f>SUM(B155:U155)</f>
        <v>50.467590606105389</v>
      </c>
      <c r="W155" s="246">
        <v>2.491611086500308</v>
      </c>
    </row>
    <row r="156" spans="1:23">
      <c r="A156" s="208"/>
      <c r="B156" s="246"/>
      <c r="C156" s="246"/>
      <c r="D156" s="246"/>
      <c r="E156" s="246"/>
      <c r="F156" s="246"/>
      <c r="G156" s="246"/>
      <c r="H156" s="246"/>
      <c r="I156" s="246"/>
      <c r="J156" s="246"/>
      <c r="K156" s="246"/>
      <c r="L156" s="246"/>
      <c r="M156" s="246"/>
      <c r="N156" s="246"/>
      <c r="O156" s="246"/>
      <c r="P156" s="246"/>
      <c r="Q156" s="246"/>
      <c r="R156" s="246"/>
      <c r="S156" s="246"/>
      <c r="T156" s="246"/>
      <c r="U156" s="246"/>
      <c r="V156" s="259"/>
      <c r="W156" s="246"/>
    </row>
    <row r="157" spans="1:23">
      <c r="A157" s="250" t="s">
        <v>36</v>
      </c>
      <c r="B157" s="246">
        <v>0</v>
      </c>
      <c r="C157" s="246">
        <v>0</v>
      </c>
      <c r="D157" s="246">
        <v>0</v>
      </c>
      <c r="E157" s="246">
        <v>0</v>
      </c>
      <c r="F157" s="246">
        <v>0</v>
      </c>
      <c r="G157" s="246">
        <v>0</v>
      </c>
      <c r="H157" s="246">
        <v>0</v>
      </c>
      <c r="I157" s="246">
        <v>0</v>
      </c>
      <c r="J157" s="246">
        <v>0</v>
      </c>
      <c r="K157" s="246">
        <v>0</v>
      </c>
      <c r="L157" s="246">
        <v>0</v>
      </c>
      <c r="M157" s="246">
        <v>0</v>
      </c>
      <c r="N157" s="246">
        <v>0</v>
      </c>
      <c r="O157" s="246">
        <v>0</v>
      </c>
      <c r="P157" s="246">
        <v>0</v>
      </c>
      <c r="Q157" s="246">
        <v>0</v>
      </c>
      <c r="R157" s="246">
        <v>0</v>
      </c>
      <c r="S157" s="246">
        <v>0</v>
      </c>
      <c r="T157" s="246">
        <v>0</v>
      </c>
      <c r="U157" s="246">
        <v>0</v>
      </c>
      <c r="V157" s="259">
        <v>0</v>
      </c>
      <c r="W157" s="246">
        <v>0</v>
      </c>
    </row>
    <row r="158" spans="1:23">
      <c r="A158" s="250" t="s">
        <v>37</v>
      </c>
      <c r="B158" s="246">
        <f>B155</f>
        <v>2.5233795303052688</v>
      </c>
      <c r="C158" s="246">
        <f t="shared" ref="C158:U158" si="46">C155</f>
        <v>2.5233795303052688</v>
      </c>
      <c r="D158" s="246">
        <f t="shared" si="46"/>
        <v>2.5233795303052688</v>
      </c>
      <c r="E158" s="246">
        <f t="shared" si="46"/>
        <v>2.5233795303052688</v>
      </c>
      <c r="F158" s="246">
        <f t="shared" si="46"/>
        <v>2.5233795303052688</v>
      </c>
      <c r="G158" s="246">
        <f t="shared" si="46"/>
        <v>2.5233795303052688</v>
      </c>
      <c r="H158" s="246">
        <f t="shared" si="46"/>
        <v>2.5233795303052688</v>
      </c>
      <c r="I158" s="246">
        <f t="shared" si="46"/>
        <v>2.5233795303052688</v>
      </c>
      <c r="J158" s="246">
        <f t="shared" si="46"/>
        <v>2.5233795303052688</v>
      </c>
      <c r="K158" s="246">
        <f t="shared" si="46"/>
        <v>2.5233795303052688</v>
      </c>
      <c r="L158" s="246">
        <f t="shared" si="46"/>
        <v>2.5233795303052688</v>
      </c>
      <c r="M158" s="246">
        <f t="shared" si="46"/>
        <v>2.5233795303052688</v>
      </c>
      <c r="N158" s="246">
        <f t="shared" si="46"/>
        <v>2.5233795303052688</v>
      </c>
      <c r="O158" s="246">
        <f t="shared" si="46"/>
        <v>2.5233795303052688</v>
      </c>
      <c r="P158" s="246">
        <f t="shared" si="46"/>
        <v>2.5233795303052688</v>
      </c>
      <c r="Q158" s="246">
        <f t="shared" si="46"/>
        <v>2.5233795303052688</v>
      </c>
      <c r="R158" s="246">
        <f t="shared" si="46"/>
        <v>2.5233795303052688</v>
      </c>
      <c r="S158" s="246">
        <f t="shared" si="46"/>
        <v>2.5233795303052688</v>
      </c>
      <c r="T158" s="246">
        <f t="shared" si="46"/>
        <v>2.5233795303052688</v>
      </c>
      <c r="U158" s="246">
        <f t="shared" si="46"/>
        <v>2.5233795303052688</v>
      </c>
      <c r="V158" s="259">
        <f>SUM(B158:U158)</f>
        <v>50.467590606105389</v>
      </c>
      <c r="W158" s="246">
        <f>V158/20</f>
        <v>2.5233795303052693</v>
      </c>
    </row>
    <row r="159" spans="1:23" s="7" customFormat="1">
      <c r="A159" s="106" t="s">
        <v>35</v>
      </c>
      <c r="B159" s="107">
        <f>B157+B158</f>
        <v>2.5233795303052688</v>
      </c>
      <c r="C159" s="107">
        <f t="shared" ref="C159:U159" si="47">C157+C158</f>
        <v>2.5233795303052688</v>
      </c>
      <c r="D159" s="107">
        <f t="shared" si="47"/>
        <v>2.5233795303052688</v>
      </c>
      <c r="E159" s="107">
        <f t="shared" si="47"/>
        <v>2.5233795303052688</v>
      </c>
      <c r="F159" s="107">
        <f t="shared" si="47"/>
        <v>2.5233795303052688</v>
      </c>
      <c r="G159" s="107">
        <f t="shared" si="47"/>
        <v>2.5233795303052688</v>
      </c>
      <c r="H159" s="107">
        <f t="shared" si="47"/>
        <v>2.5233795303052688</v>
      </c>
      <c r="I159" s="107">
        <f t="shared" si="47"/>
        <v>2.5233795303052688</v>
      </c>
      <c r="J159" s="107">
        <f t="shared" si="47"/>
        <v>2.5233795303052688</v>
      </c>
      <c r="K159" s="107">
        <f t="shared" si="47"/>
        <v>2.5233795303052688</v>
      </c>
      <c r="L159" s="107">
        <f t="shared" si="47"/>
        <v>2.5233795303052688</v>
      </c>
      <c r="M159" s="107">
        <f t="shared" si="47"/>
        <v>2.5233795303052688</v>
      </c>
      <c r="N159" s="107">
        <f t="shared" si="47"/>
        <v>2.5233795303052688</v>
      </c>
      <c r="O159" s="107">
        <f t="shared" si="47"/>
        <v>2.5233795303052688</v>
      </c>
      <c r="P159" s="107">
        <f t="shared" si="47"/>
        <v>2.5233795303052688</v>
      </c>
      <c r="Q159" s="107">
        <f t="shared" si="47"/>
        <v>2.5233795303052688</v>
      </c>
      <c r="R159" s="107">
        <f t="shared" si="47"/>
        <v>2.5233795303052688</v>
      </c>
      <c r="S159" s="107">
        <f t="shared" si="47"/>
        <v>2.5233795303052688</v>
      </c>
      <c r="T159" s="107">
        <f t="shared" si="47"/>
        <v>2.5233795303052688</v>
      </c>
      <c r="U159" s="107">
        <f t="shared" si="47"/>
        <v>2.5233795303052688</v>
      </c>
      <c r="V159" s="260">
        <f>SUM(B159:U159)</f>
        <v>50.467590606105389</v>
      </c>
      <c r="W159" s="107">
        <f>V159/20</f>
        <v>2.5233795303052693</v>
      </c>
    </row>
    <row r="160" spans="1:23">
      <c r="A160" s="106" t="s">
        <v>185</v>
      </c>
      <c r="B160" s="243" t="s">
        <v>8</v>
      </c>
      <c r="C160" s="243" t="s">
        <v>8</v>
      </c>
      <c r="D160" s="243" t="s">
        <v>8</v>
      </c>
      <c r="E160" s="243" t="s">
        <v>8</v>
      </c>
      <c r="F160" s="243" t="s">
        <v>8</v>
      </c>
      <c r="G160" s="243" t="s">
        <v>8</v>
      </c>
      <c r="H160" s="243" t="s">
        <v>8</v>
      </c>
      <c r="I160" s="243" t="s">
        <v>8</v>
      </c>
      <c r="J160" s="243" t="s">
        <v>8</v>
      </c>
      <c r="K160" s="243" t="s">
        <v>8</v>
      </c>
      <c r="L160" s="243" t="s">
        <v>8</v>
      </c>
      <c r="M160" s="243" t="s">
        <v>8</v>
      </c>
      <c r="N160" s="243" t="s">
        <v>8</v>
      </c>
      <c r="O160" s="243" t="s">
        <v>8</v>
      </c>
      <c r="P160" s="243" t="s">
        <v>8</v>
      </c>
      <c r="Q160" s="243" t="s">
        <v>8</v>
      </c>
      <c r="R160" s="243" t="s">
        <v>8</v>
      </c>
      <c r="S160" s="243" t="s">
        <v>8</v>
      </c>
      <c r="T160" s="243" t="s">
        <v>8</v>
      </c>
      <c r="U160" s="243" t="s">
        <v>8</v>
      </c>
      <c r="V160" s="260">
        <f>NPV(3.5%,B159:U159)</f>
        <v>35.863287568589449</v>
      </c>
      <c r="W160" s="243" t="s">
        <v>8</v>
      </c>
    </row>
    <row r="161" spans="1:23">
      <c r="A161" s="254"/>
      <c r="V161" s="258"/>
    </row>
    <row r="162" spans="1:23">
      <c r="A162" s="106" t="s">
        <v>238</v>
      </c>
      <c r="B162" s="247"/>
      <c r="C162" s="247"/>
      <c r="D162" s="247"/>
      <c r="E162" s="247"/>
      <c r="F162" s="247"/>
      <c r="G162" s="247"/>
      <c r="H162" s="247"/>
      <c r="I162" s="247"/>
      <c r="J162" s="247"/>
      <c r="K162" s="247"/>
      <c r="L162" s="247"/>
      <c r="M162" s="247"/>
      <c r="N162" s="247"/>
      <c r="O162" s="247"/>
      <c r="P162" s="247"/>
      <c r="Q162" s="247"/>
      <c r="R162" s="247"/>
      <c r="S162" s="247"/>
      <c r="T162" s="247"/>
      <c r="U162" s="247"/>
      <c r="V162" s="274"/>
      <c r="W162" s="247"/>
    </row>
    <row r="163" spans="1:23">
      <c r="A163" s="208" t="s">
        <v>32</v>
      </c>
      <c r="B163" s="250"/>
      <c r="C163" s="250"/>
      <c r="D163" s="250"/>
      <c r="E163" s="250"/>
      <c r="F163" s="250"/>
      <c r="G163" s="250"/>
      <c r="H163" s="250"/>
      <c r="I163" s="250"/>
      <c r="J163" s="250"/>
      <c r="K163" s="250"/>
      <c r="L163" s="250"/>
      <c r="M163" s="250"/>
      <c r="N163" s="250"/>
      <c r="O163" s="250"/>
      <c r="P163" s="250"/>
      <c r="Q163" s="250"/>
      <c r="R163" s="250"/>
      <c r="S163" s="250"/>
      <c r="T163" s="250"/>
      <c r="U163" s="250"/>
      <c r="V163" s="258"/>
      <c r="W163" s="250"/>
    </row>
    <row r="164" spans="1:23">
      <c r="A164" s="250" t="s">
        <v>240</v>
      </c>
      <c r="B164" s="246">
        <v>0</v>
      </c>
      <c r="C164" s="246">
        <v>0</v>
      </c>
      <c r="D164" s="246">
        <v>0</v>
      </c>
      <c r="E164" s="246">
        <v>0</v>
      </c>
      <c r="F164" s="246">
        <v>0</v>
      </c>
      <c r="G164" s="246">
        <v>0</v>
      </c>
      <c r="H164" s="246">
        <v>0</v>
      </c>
      <c r="I164" s="246">
        <v>0</v>
      </c>
      <c r="J164" s="246">
        <v>0</v>
      </c>
      <c r="K164" s="246">
        <v>0</v>
      </c>
      <c r="L164" s="246">
        <v>0</v>
      </c>
      <c r="M164" s="246">
        <v>0</v>
      </c>
      <c r="N164" s="246">
        <v>0</v>
      </c>
      <c r="O164" s="246">
        <v>0</v>
      </c>
      <c r="P164" s="246">
        <v>0</v>
      </c>
      <c r="Q164" s="246">
        <v>0</v>
      </c>
      <c r="R164" s="246">
        <v>0</v>
      </c>
      <c r="S164" s="246">
        <v>0</v>
      </c>
      <c r="T164" s="246">
        <v>0</v>
      </c>
      <c r="U164" s="246">
        <v>0</v>
      </c>
      <c r="V164" s="259">
        <v>0</v>
      </c>
      <c r="W164" s="246">
        <v>0</v>
      </c>
    </row>
    <row r="165" spans="1:23">
      <c r="A165" s="208" t="s">
        <v>33</v>
      </c>
      <c r="B165" s="246"/>
      <c r="C165" s="246"/>
      <c r="D165" s="246"/>
      <c r="E165" s="246"/>
      <c r="F165" s="246"/>
      <c r="G165" s="246"/>
      <c r="H165" s="246"/>
      <c r="I165" s="246"/>
      <c r="J165" s="246"/>
      <c r="K165" s="246"/>
      <c r="L165" s="246"/>
      <c r="M165" s="246"/>
      <c r="N165" s="246"/>
      <c r="O165" s="246"/>
      <c r="P165" s="246"/>
      <c r="Q165" s="246"/>
      <c r="R165" s="246"/>
      <c r="S165" s="246"/>
      <c r="T165" s="246"/>
      <c r="U165" s="246"/>
      <c r="V165" s="259"/>
      <c r="W165" s="246"/>
    </row>
    <row r="166" spans="1:23">
      <c r="A166" s="250" t="s">
        <v>34</v>
      </c>
      <c r="B166" s="246">
        <f>'6. Net Gain rMCZ Impacts'!$BN$39-'6. Net Gain rMCZ Impacts'!$BN$19</f>
        <v>1.1995336659382809</v>
      </c>
      <c r="C166" s="246">
        <f>'6. Net Gain rMCZ Impacts'!$BN$39-'6. Net Gain rMCZ Impacts'!$BN$19</f>
        <v>1.1995336659382809</v>
      </c>
      <c r="D166" s="246">
        <f>'6. Net Gain rMCZ Impacts'!$BN$39-'6. Net Gain rMCZ Impacts'!$BN$19</f>
        <v>1.1995336659382809</v>
      </c>
      <c r="E166" s="246">
        <f>'6. Net Gain rMCZ Impacts'!$BN$39-'6. Net Gain rMCZ Impacts'!$BN$19</f>
        <v>1.1995336659382809</v>
      </c>
      <c r="F166" s="246">
        <f>'6. Net Gain rMCZ Impacts'!$BN$39-'6. Net Gain rMCZ Impacts'!$BN$19</f>
        <v>1.1995336659382809</v>
      </c>
      <c r="G166" s="246">
        <f>'6. Net Gain rMCZ Impacts'!$BN$39-'6. Net Gain rMCZ Impacts'!$BN$19</f>
        <v>1.1995336659382809</v>
      </c>
      <c r="H166" s="246">
        <f>'6. Net Gain rMCZ Impacts'!$BN$39</f>
        <v>1.218249025938281</v>
      </c>
      <c r="I166" s="246">
        <f>'6. Net Gain rMCZ Impacts'!$BN$39</f>
        <v>1.218249025938281</v>
      </c>
      <c r="J166" s="246">
        <f>'6. Net Gain rMCZ Impacts'!$BN$39</f>
        <v>1.218249025938281</v>
      </c>
      <c r="K166" s="246">
        <f>'6. Net Gain rMCZ Impacts'!$BN$39</f>
        <v>1.218249025938281</v>
      </c>
      <c r="L166" s="246">
        <f>'6. Net Gain rMCZ Impacts'!$BN$39</f>
        <v>1.218249025938281</v>
      </c>
      <c r="M166" s="246">
        <f>'6. Net Gain rMCZ Impacts'!$BN$39</f>
        <v>1.218249025938281</v>
      </c>
      <c r="N166" s="246">
        <f>'6. Net Gain rMCZ Impacts'!$BN$39</f>
        <v>1.218249025938281</v>
      </c>
      <c r="O166" s="246">
        <f>'6. Net Gain rMCZ Impacts'!$BN$39</f>
        <v>1.218249025938281</v>
      </c>
      <c r="P166" s="246">
        <f>'6. Net Gain rMCZ Impacts'!$BN$39</f>
        <v>1.218249025938281</v>
      </c>
      <c r="Q166" s="246">
        <f>'6. Net Gain rMCZ Impacts'!$BN$39</f>
        <v>1.218249025938281</v>
      </c>
      <c r="R166" s="246">
        <f>'6. Net Gain rMCZ Impacts'!$BN$39</f>
        <v>1.218249025938281</v>
      </c>
      <c r="S166" s="246">
        <f>'6. Net Gain rMCZ Impacts'!$BN$39</f>
        <v>1.218249025938281</v>
      </c>
      <c r="T166" s="246">
        <f>'6. Net Gain rMCZ Impacts'!$BN$39</f>
        <v>1.218249025938281</v>
      </c>
      <c r="U166" s="246">
        <f>'6. Net Gain rMCZ Impacts'!$BN$39</f>
        <v>1.218249025938281</v>
      </c>
      <c r="V166" s="259">
        <f>SUM(B166:U166)</f>
        <v>24.252688358765621</v>
      </c>
      <c r="W166" s="246">
        <f>V166/20</f>
        <v>1.2126344179382811</v>
      </c>
    </row>
    <row r="167" spans="1:23">
      <c r="A167" s="208"/>
      <c r="B167" s="246"/>
      <c r="C167" s="246"/>
      <c r="D167" s="246"/>
      <c r="E167" s="246"/>
      <c r="F167" s="246"/>
      <c r="G167" s="246"/>
      <c r="H167" s="246"/>
      <c r="I167" s="246"/>
      <c r="J167" s="246"/>
      <c r="K167" s="246"/>
      <c r="L167" s="246"/>
      <c r="M167" s="246"/>
      <c r="N167" s="246"/>
      <c r="O167" s="246"/>
      <c r="P167" s="246"/>
      <c r="Q167" s="246"/>
      <c r="R167" s="246"/>
      <c r="S167" s="246"/>
      <c r="T167" s="246"/>
      <c r="U167" s="246"/>
      <c r="V167" s="259"/>
      <c r="W167" s="246"/>
    </row>
    <row r="168" spans="1:23">
      <c r="A168" s="250" t="s">
        <v>36</v>
      </c>
      <c r="B168" s="246">
        <v>0</v>
      </c>
      <c r="C168" s="246">
        <v>0</v>
      </c>
      <c r="D168" s="246">
        <v>0</v>
      </c>
      <c r="E168" s="246">
        <v>0</v>
      </c>
      <c r="F168" s="246">
        <v>0</v>
      </c>
      <c r="G168" s="246">
        <v>0</v>
      </c>
      <c r="H168" s="246">
        <v>0</v>
      </c>
      <c r="I168" s="246">
        <v>0</v>
      </c>
      <c r="J168" s="246">
        <v>0</v>
      </c>
      <c r="K168" s="246">
        <v>0</v>
      </c>
      <c r="L168" s="246">
        <v>0</v>
      </c>
      <c r="M168" s="246">
        <v>0</v>
      </c>
      <c r="N168" s="246">
        <v>0</v>
      </c>
      <c r="O168" s="246">
        <v>0</v>
      </c>
      <c r="P168" s="246">
        <v>0</v>
      </c>
      <c r="Q168" s="246">
        <v>0</v>
      </c>
      <c r="R168" s="246">
        <v>0</v>
      </c>
      <c r="S168" s="246">
        <v>0</v>
      </c>
      <c r="T168" s="246">
        <v>0</v>
      </c>
      <c r="U168" s="246">
        <v>0</v>
      </c>
      <c r="V168" s="259">
        <v>0</v>
      </c>
      <c r="W168" s="246">
        <v>0</v>
      </c>
    </row>
    <row r="169" spans="1:23">
      <c r="A169" s="250" t="s">
        <v>37</v>
      </c>
      <c r="B169" s="246">
        <f>B166</f>
        <v>1.1995336659382809</v>
      </c>
      <c r="C169" s="246">
        <f t="shared" ref="C169:U169" si="48">C166</f>
        <v>1.1995336659382809</v>
      </c>
      <c r="D169" s="246">
        <f t="shared" si="48"/>
        <v>1.1995336659382809</v>
      </c>
      <c r="E169" s="246">
        <f t="shared" si="48"/>
        <v>1.1995336659382809</v>
      </c>
      <c r="F169" s="246">
        <f t="shared" si="48"/>
        <v>1.1995336659382809</v>
      </c>
      <c r="G169" s="246">
        <f t="shared" si="48"/>
        <v>1.1995336659382809</v>
      </c>
      <c r="H169" s="246">
        <f t="shared" si="48"/>
        <v>1.218249025938281</v>
      </c>
      <c r="I169" s="246">
        <f t="shared" si="48"/>
        <v>1.218249025938281</v>
      </c>
      <c r="J169" s="246">
        <f t="shared" si="48"/>
        <v>1.218249025938281</v>
      </c>
      <c r="K169" s="246">
        <f t="shared" si="48"/>
        <v>1.218249025938281</v>
      </c>
      <c r="L169" s="246">
        <f t="shared" si="48"/>
        <v>1.218249025938281</v>
      </c>
      <c r="M169" s="246">
        <f t="shared" si="48"/>
        <v>1.218249025938281</v>
      </c>
      <c r="N169" s="246">
        <f t="shared" si="48"/>
        <v>1.218249025938281</v>
      </c>
      <c r="O169" s="246">
        <f t="shared" si="48"/>
        <v>1.218249025938281</v>
      </c>
      <c r="P169" s="246">
        <f t="shared" si="48"/>
        <v>1.218249025938281</v>
      </c>
      <c r="Q169" s="246">
        <f t="shared" si="48"/>
        <v>1.218249025938281</v>
      </c>
      <c r="R169" s="246">
        <f t="shared" si="48"/>
        <v>1.218249025938281</v>
      </c>
      <c r="S169" s="246">
        <f t="shared" si="48"/>
        <v>1.218249025938281</v>
      </c>
      <c r="T169" s="246">
        <f t="shared" si="48"/>
        <v>1.218249025938281</v>
      </c>
      <c r="U169" s="246">
        <f t="shared" si="48"/>
        <v>1.218249025938281</v>
      </c>
      <c r="V169" s="259">
        <f>SUM(B169:U169)</f>
        <v>24.252688358765621</v>
      </c>
      <c r="W169" s="246">
        <f>V169/20</f>
        <v>1.2126344179382811</v>
      </c>
    </row>
    <row r="170" spans="1:23" s="7" customFormat="1">
      <c r="A170" s="106" t="s">
        <v>35</v>
      </c>
      <c r="B170" s="107">
        <f>B168+B169</f>
        <v>1.1995336659382809</v>
      </c>
      <c r="C170" s="107">
        <f t="shared" ref="C170:U170" si="49">C168+C169</f>
        <v>1.1995336659382809</v>
      </c>
      <c r="D170" s="107">
        <f t="shared" si="49"/>
        <v>1.1995336659382809</v>
      </c>
      <c r="E170" s="107">
        <f t="shared" si="49"/>
        <v>1.1995336659382809</v>
      </c>
      <c r="F170" s="107">
        <f t="shared" si="49"/>
        <v>1.1995336659382809</v>
      </c>
      <c r="G170" s="107">
        <f t="shared" si="49"/>
        <v>1.1995336659382809</v>
      </c>
      <c r="H170" s="107">
        <f t="shared" si="49"/>
        <v>1.218249025938281</v>
      </c>
      <c r="I170" s="107">
        <f t="shared" si="49"/>
        <v>1.218249025938281</v>
      </c>
      <c r="J170" s="107">
        <f t="shared" si="49"/>
        <v>1.218249025938281</v>
      </c>
      <c r="K170" s="107">
        <f t="shared" si="49"/>
        <v>1.218249025938281</v>
      </c>
      <c r="L170" s="107">
        <f t="shared" si="49"/>
        <v>1.218249025938281</v>
      </c>
      <c r="M170" s="107">
        <f t="shared" si="49"/>
        <v>1.218249025938281</v>
      </c>
      <c r="N170" s="107">
        <f t="shared" si="49"/>
        <v>1.218249025938281</v>
      </c>
      <c r="O170" s="107">
        <f t="shared" si="49"/>
        <v>1.218249025938281</v>
      </c>
      <c r="P170" s="107">
        <f t="shared" si="49"/>
        <v>1.218249025938281</v>
      </c>
      <c r="Q170" s="107">
        <f t="shared" si="49"/>
        <v>1.218249025938281</v>
      </c>
      <c r="R170" s="107">
        <f t="shared" si="49"/>
        <v>1.218249025938281</v>
      </c>
      <c r="S170" s="107">
        <f t="shared" si="49"/>
        <v>1.218249025938281</v>
      </c>
      <c r="T170" s="107">
        <f t="shared" si="49"/>
        <v>1.218249025938281</v>
      </c>
      <c r="U170" s="107">
        <f t="shared" si="49"/>
        <v>1.218249025938281</v>
      </c>
      <c r="V170" s="260">
        <f>SUM(B170:U170)</f>
        <v>24.252688358765621</v>
      </c>
      <c r="W170" s="107">
        <f>V170/20</f>
        <v>1.2126344179382811</v>
      </c>
    </row>
    <row r="171" spans="1:23">
      <c r="A171" s="106" t="s">
        <v>185</v>
      </c>
      <c r="B171" s="243" t="s">
        <v>8</v>
      </c>
      <c r="C171" s="243" t="s">
        <v>8</v>
      </c>
      <c r="D171" s="243" t="s">
        <v>8</v>
      </c>
      <c r="E171" s="243" t="s">
        <v>8</v>
      </c>
      <c r="F171" s="243" t="s">
        <v>8</v>
      </c>
      <c r="G171" s="243" t="s">
        <v>8</v>
      </c>
      <c r="H171" s="243" t="s">
        <v>8</v>
      </c>
      <c r="I171" s="243" t="s">
        <v>8</v>
      </c>
      <c r="J171" s="243" t="s">
        <v>8</v>
      </c>
      <c r="K171" s="243" t="s">
        <v>8</v>
      </c>
      <c r="L171" s="243" t="s">
        <v>8</v>
      </c>
      <c r="M171" s="243" t="s">
        <v>8</v>
      </c>
      <c r="N171" s="243" t="s">
        <v>8</v>
      </c>
      <c r="O171" s="243" t="s">
        <v>8</v>
      </c>
      <c r="P171" s="243" t="s">
        <v>8</v>
      </c>
      <c r="Q171" s="243" t="s">
        <v>8</v>
      </c>
      <c r="R171" s="243" t="s">
        <v>8</v>
      </c>
      <c r="S171" s="243" t="s">
        <v>8</v>
      </c>
      <c r="T171" s="243" t="s">
        <v>8</v>
      </c>
      <c r="U171" s="243" t="s">
        <v>8</v>
      </c>
      <c r="V171" s="260">
        <f>NPV(3.5%,B170:U170)</f>
        <v>17.214520690801162</v>
      </c>
      <c r="W171" s="243" t="s">
        <v>8</v>
      </c>
    </row>
    <row r="172" spans="1:23">
      <c r="A172" s="244"/>
      <c r="V172" s="258"/>
    </row>
    <row r="173" spans="1:23">
      <c r="A173" s="106" t="s">
        <v>239</v>
      </c>
      <c r="B173" s="247"/>
      <c r="C173" s="247"/>
      <c r="D173" s="247"/>
      <c r="E173" s="247"/>
      <c r="F173" s="247"/>
      <c r="G173" s="247"/>
      <c r="H173" s="247"/>
      <c r="I173" s="247"/>
      <c r="J173" s="247"/>
      <c r="K173" s="247"/>
      <c r="L173" s="247"/>
      <c r="M173" s="247"/>
      <c r="N173" s="247"/>
      <c r="O173" s="247"/>
      <c r="P173" s="247"/>
      <c r="Q173" s="247"/>
      <c r="R173" s="247"/>
      <c r="S173" s="247"/>
      <c r="T173" s="247"/>
      <c r="U173" s="247"/>
      <c r="V173" s="274"/>
      <c r="W173" s="247"/>
    </row>
    <row r="174" spans="1:23">
      <c r="A174" s="208" t="s">
        <v>32</v>
      </c>
      <c r="B174" s="250"/>
      <c r="C174" s="250"/>
      <c r="D174" s="250"/>
      <c r="E174" s="250"/>
      <c r="F174" s="250"/>
      <c r="G174" s="250"/>
      <c r="H174" s="250"/>
      <c r="I174" s="250"/>
      <c r="J174" s="250"/>
      <c r="K174" s="250"/>
      <c r="L174" s="250"/>
      <c r="M174" s="250"/>
      <c r="N174" s="250"/>
      <c r="O174" s="250"/>
      <c r="P174" s="250"/>
      <c r="Q174" s="250"/>
      <c r="R174" s="250"/>
      <c r="S174" s="250"/>
      <c r="T174" s="250"/>
      <c r="U174" s="250"/>
      <c r="V174" s="258"/>
      <c r="W174" s="250"/>
    </row>
    <row r="175" spans="1:23">
      <c r="A175" s="250" t="s">
        <v>240</v>
      </c>
      <c r="B175" s="246">
        <v>0</v>
      </c>
      <c r="C175" s="246">
        <v>0</v>
      </c>
      <c r="D175" s="246">
        <v>0</v>
      </c>
      <c r="E175" s="246">
        <v>0</v>
      </c>
      <c r="F175" s="246">
        <v>0</v>
      </c>
      <c r="G175" s="246">
        <v>0</v>
      </c>
      <c r="H175" s="246">
        <v>0</v>
      </c>
      <c r="I175" s="246">
        <v>0</v>
      </c>
      <c r="J175" s="246">
        <v>0</v>
      </c>
      <c r="K175" s="246">
        <v>0</v>
      </c>
      <c r="L175" s="246">
        <v>0</v>
      </c>
      <c r="M175" s="246">
        <v>0</v>
      </c>
      <c r="N175" s="246">
        <v>0</v>
      </c>
      <c r="O175" s="246">
        <v>0</v>
      </c>
      <c r="P175" s="246">
        <v>0</v>
      </c>
      <c r="Q175" s="246">
        <v>0</v>
      </c>
      <c r="R175" s="246">
        <v>0</v>
      </c>
      <c r="S175" s="246">
        <v>0</v>
      </c>
      <c r="T175" s="246">
        <v>0</v>
      </c>
      <c r="U175" s="246">
        <v>0</v>
      </c>
      <c r="V175" s="259">
        <v>0</v>
      </c>
      <c r="W175" s="246">
        <v>0</v>
      </c>
    </row>
    <row r="176" spans="1:23">
      <c r="A176" s="208" t="s">
        <v>33</v>
      </c>
      <c r="B176" s="246"/>
      <c r="C176" s="246"/>
      <c r="D176" s="246"/>
      <c r="E176" s="246"/>
      <c r="F176" s="246"/>
      <c r="G176" s="246"/>
      <c r="H176" s="246"/>
      <c r="I176" s="246"/>
      <c r="J176" s="246"/>
      <c r="K176" s="246"/>
      <c r="L176" s="246"/>
      <c r="M176" s="246"/>
      <c r="N176" s="246"/>
      <c r="O176" s="246"/>
      <c r="P176" s="246"/>
      <c r="Q176" s="246"/>
      <c r="R176" s="246"/>
      <c r="S176" s="246"/>
      <c r="T176" s="246"/>
      <c r="U176" s="246"/>
      <c r="V176" s="259"/>
      <c r="W176" s="246"/>
    </row>
    <row r="177" spans="1:23">
      <c r="A177" s="250" t="s">
        <v>34</v>
      </c>
      <c r="B177" s="246">
        <f>B133+B144+B155+B166</f>
        <v>7.9328781002354045</v>
      </c>
      <c r="C177" s="246">
        <f t="shared" ref="C177:U177" si="50">C133+C144+C155+C166</f>
        <v>7.9328781002354045</v>
      </c>
      <c r="D177" s="246">
        <f t="shared" si="50"/>
        <v>7.9328781002354045</v>
      </c>
      <c r="E177" s="246">
        <f t="shared" si="50"/>
        <v>7.9328781002354045</v>
      </c>
      <c r="F177" s="246">
        <f t="shared" si="50"/>
        <v>7.9328781002354045</v>
      </c>
      <c r="G177" s="246">
        <f t="shared" si="50"/>
        <v>7.9328781002354045</v>
      </c>
      <c r="H177" s="246">
        <f t="shared" si="50"/>
        <v>7.9515934602354044</v>
      </c>
      <c r="I177" s="246">
        <f t="shared" si="50"/>
        <v>7.9515934602354044</v>
      </c>
      <c r="J177" s="246">
        <f t="shared" si="50"/>
        <v>7.9515934602354044</v>
      </c>
      <c r="K177" s="246">
        <f t="shared" si="50"/>
        <v>7.9515934602354044</v>
      </c>
      <c r="L177" s="246">
        <f t="shared" si="50"/>
        <v>7.9515934602354044</v>
      </c>
      <c r="M177" s="246">
        <f>M133+M144+M155+M166</f>
        <v>7.9515934602354044</v>
      </c>
      <c r="N177" s="246">
        <f t="shared" si="50"/>
        <v>7.9515934602354044</v>
      </c>
      <c r="O177" s="246">
        <f t="shared" si="50"/>
        <v>7.9515934602354044</v>
      </c>
      <c r="P177" s="246">
        <f t="shared" si="50"/>
        <v>7.9515934602354044</v>
      </c>
      <c r="Q177" s="246">
        <f t="shared" si="50"/>
        <v>7.9515934602354044</v>
      </c>
      <c r="R177" s="246">
        <f t="shared" si="50"/>
        <v>7.9515934602354044</v>
      </c>
      <c r="S177" s="246">
        <f t="shared" si="50"/>
        <v>7.9515934602354044</v>
      </c>
      <c r="T177" s="246">
        <f t="shared" si="50"/>
        <v>7.9515934602354044</v>
      </c>
      <c r="U177" s="246">
        <f t="shared" si="50"/>
        <v>7.9515934602354044</v>
      </c>
      <c r="V177" s="259">
        <f>SUM(B177:U177)</f>
        <v>158.91957704470809</v>
      </c>
      <c r="W177" s="246">
        <f>V177/20</f>
        <v>7.9459788522354042</v>
      </c>
    </row>
    <row r="178" spans="1:23">
      <c r="A178" s="208"/>
      <c r="B178" s="246"/>
      <c r="C178" s="246"/>
      <c r="D178" s="246"/>
      <c r="E178" s="246"/>
      <c r="F178" s="246"/>
      <c r="G178" s="246"/>
      <c r="H178" s="246"/>
      <c r="I178" s="246"/>
      <c r="J178" s="246"/>
      <c r="K178" s="246"/>
      <c r="L178" s="246"/>
      <c r="M178" s="246"/>
      <c r="N178" s="246"/>
      <c r="O178" s="246"/>
      <c r="P178" s="246"/>
      <c r="Q178" s="246"/>
      <c r="R178" s="246"/>
      <c r="S178" s="246"/>
      <c r="T178" s="246"/>
      <c r="U178" s="246"/>
      <c r="V178" s="259"/>
      <c r="W178" s="246"/>
    </row>
    <row r="179" spans="1:23">
      <c r="A179" s="250" t="s">
        <v>36</v>
      </c>
      <c r="B179" s="246">
        <v>0</v>
      </c>
      <c r="C179" s="246">
        <v>0</v>
      </c>
      <c r="D179" s="246">
        <v>0</v>
      </c>
      <c r="E179" s="246">
        <v>0</v>
      </c>
      <c r="F179" s="246">
        <v>0</v>
      </c>
      <c r="G179" s="246">
        <v>0</v>
      </c>
      <c r="H179" s="246">
        <v>0</v>
      </c>
      <c r="I179" s="246">
        <v>0</v>
      </c>
      <c r="J179" s="246">
        <v>0</v>
      </c>
      <c r="K179" s="246">
        <v>0</v>
      </c>
      <c r="L179" s="246">
        <v>0</v>
      </c>
      <c r="M179" s="246">
        <v>0</v>
      </c>
      <c r="N179" s="246">
        <v>0</v>
      </c>
      <c r="O179" s="246">
        <v>0</v>
      </c>
      <c r="P179" s="246">
        <v>0</v>
      </c>
      <c r="Q179" s="246">
        <v>0</v>
      </c>
      <c r="R179" s="246">
        <v>0</v>
      </c>
      <c r="S179" s="246">
        <v>0</v>
      </c>
      <c r="T179" s="246">
        <v>0</v>
      </c>
      <c r="U179" s="246">
        <v>0</v>
      </c>
      <c r="V179" s="259">
        <v>0</v>
      </c>
      <c r="W179" s="246">
        <v>0</v>
      </c>
    </row>
    <row r="180" spans="1:23">
      <c r="A180" s="250" t="s">
        <v>37</v>
      </c>
      <c r="B180" s="246">
        <f>B177</f>
        <v>7.9328781002354045</v>
      </c>
      <c r="C180" s="246">
        <f t="shared" ref="C180:U180" si="51">C177</f>
        <v>7.9328781002354045</v>
      </c>
      <c r="D180" s="246">
        <f t="shared" si="51"/>
        <v>7.9328781002354045</v>
      </c>
      <c r="E180" s="246">
        <f t="shared" si="51"/>
        <v>7.9328781002354045</v>
      </c>
      <c r="F180" s="246">
        <f t="shared" si="51"/>
        <v>7.9328781002354045</v>
      </c>
      <c r="G180" s="246">
        <f t="shared" si="51"/>
        <v>7.9328781002354045</v>
      </c>
      <c r="H180" s="246">
        <f t="shared" si="51"/>
        <v>7.9515934602354044</v>
      </c>
      <c r="I180" s="246">
        <f t="shared" si="51"/>
        <v>7.9515934602354044</v>
      </c>
      <c r="J180" s="246">
        <f t="shared" si="51"/>
        <v>7.9515934602354044</v>
      </c>
      <c r="K180" s="246">
        <f t="shared" si="51"/>
        <v>7.9515934602354044</v>
      </c>
      <c r="L180" s="246">
        <f t="shared" si="51"/>
        <v>7.9515934602354044</v>
      </c>
      <c r="M180" s="246">
        <f t="shared" si="51"/>
        <v>7.9515934602354044</v>
      </c>
      <c r="N180" s="246">
        <f t="shared" si="51"/>
        <v>7.9515934602354044</v>
      </c>
      <c r="O180" s="246">
        <f t="shared" si="51"/>
        <v>7.9515934602354044</v>
      </c>
      <c r="P180" s="246">
        <f t="shared" si="51"/>
        <v>7.9515934602354044</v>
      </c>
      <c r="Q180" s="246">
        <f t="shared" si="51"/>
        <v>7.9515934602354044</v>
      </c>
      <c r="R180" s="246">
        <f t="shared" si="51"/>
        <v>7.9515934602354044</v>
      </c>
      <c r="S180" s="246">
        <f t="shared" si="51"/>
        <v>7.9515934602354044</v>
      </c>
      <c r="T180" s="246">
        <f t="shared" si="51"/>
        <v>7.9515934602354044</v>
      </c>
      <c r="U180" s="246">
        <f t="shared" si="51"/>
        <v>7.9515934602354044</v>
      </c>
      <c r="V180" s="259">
        <f>SUM(B180:U180)</f>
        <v>158.91957704470809</v>
      </c>
      <c r="W180" s="246">
        <f>V180/20</f>
        <v>7.9459788522354042</v>
      </c>
    </row>
    <row r="181" spans="1:23" s="7" customFormat="1">
      <c r="A181" s="106" t="s">
        <v>35</v>
      </c>
      <c r="B181" s="107">
        <f>B179+B180</f>
        <v>7.9328781002354045</v>
      </c>
      <c r="C181" s="107">
        <f t="shared" ref="C181:U181" si="52">C179+C180</f>
        <v>7.9328781002354045</v>
      </c>
      <c r="D181" s="107">
        <f t="shared" si="52"/>
        <v>7.9328781002354045</v>
      </c>
      <c r="E181" s="107">
        <f t="shared" si="52"/>
        <v>7.9328781002354045</v>
      </c>
      <c r="F181" s="107">
        <f t="shared" si="52"/>
        <v>7.9328781002354045</v>
      </c>
      <c r="G181" s="107">
        <f t="shared" si="52"/>
        <v>7.9328781002354045</v>
      </c>
      <c r="H181" s="107">
        <f t="shared" si="52"/>
        <v>7.9515934602354044</v>
      </c>
      <c r="I181" s="107">
        <f t="shared" si="52"/>
        <v>7.9515934602354044</v>
      </c>
      <c r="J181" s="107">
        <f t="shared" si="52"/>
        <v>7.9515934602354044</v>
      </c>
      <c r="K181" s="107">
        <f t="shared" si="52"/>
        <v>7.9515934602354044</v>
      </c>
      <c r="L181" s="107">
        <f t="shared" si="52"/>
        <v>7.9515934602354044</v>
      </c>
      <c r="M181" s="107">
        <f t="shared" si="52"/>
        <v>7.9515934602354044</v>
      </c>
      <c r="N181" s="107">
        <f t="shared" si="52"/>
        <v>7.9515934602354044</v>
      </c>
      <c r="O181" s="107">
        <f t="shared" si="52"/>
        <v>7.9515934602354044</v>
      </c>
      <c r="P181" s="107">
        <f t="shared" si="52"/>
        <v>7.9515934602354044</v>
      </c>
      <c r="Q181" s="107">
        <f t="shared" si="52"/>
        <v>7.9515934602354044</v>
      </c>
      <c r="R181" s="107">
        <f t="shared" si="52"/>
        <v>7.9515934602354044</v>
      </c>
      <c r="S181" s="107">
        <f t="shared" si="52"/>
        <v>7.9515934602354044</v>
      </c>
      <c r="T181" s="107">
        <f t="shared" si="52"/>
        <v>7.9515934602354044</v>
      </c>
      <c r="U181" s="107">
        <f t="shared" si="52"/>
        <v>7.9515934602354044</v>
      </c>
      <c r="V181" s="260">
        <f>SUM(B181:U181)</f>
        <v>158.91957704470809</v>
      </c>
      <c r="W181" s="107">
        <f>V181/20</f>
        <v>7.9459788522354042</v>
      </c>
    </row>
    <row r="182" spans="1:23">
      <c r="A182" s="106" t="s">
        <v>185</v>
      </c>
      <c r="B182" s="243" t="s">
        <v>8</v>
      </c>
      <c r="C182" s="243" t="s">
        <v>8</v>
      </c>
      <c r="D182" s="243" t="s">
        <v>8</v>
      </c>
      <c r="E182" s="243" t="s">
        <v>8</v>
      </c>
      <c r="F182" s="243" t="s">
        <v>8</v>
      </c>
      <c r="G182" s="243" t="s">
        <v>8</v>
      </c>
      <c r="H182" s="243" t="s">
        <v>8</v>
      </c>
      <c r="I182" s="243" t="s">
        <v>8</v>
      </c>
      <c r="J182" s="243" t="s">
        <v>8</v>
      </c>
      <c r="K182" s="243" t="s">
        <v>8</v>
      </c>
      <c r="L182" s="243" t="s">
        <v>8</v>
      </c>
      <c r="M182" s="243" t="s">
        <v>8</v>
      </c>
      <c r="N182" s="243" t="s">
        <v>8</v>
      </c>
      <c r="O182" s="243" t="s">
        <v>8</v>
      </c>
      <c r="P182" s="243" t="s">
        <v>8</v>
      </c>
      <c r="Q182" s="243" t="s">
        <v>8</v>
      </c>
      <c r="R182" s="243" t="s">
        <v>8</v>
      </c>
      <c r="S182" s="243" t="s">
        <v>8</v>
      </c>
      <c r="T182" s="243" t="s">
        <v>8</v>
      </c>
      <c r="U182" s="243" t="s">
        <v>8</v>
      </c>
      <c r="V182" s="260">
        <f>NPV(3.5%,B181:U181)</f>
        <v>112.91152736198777</v>
      </c>
      <c r="W182" s="243" t="s">
        <v>8</v>
      </c>
    </row>
    <row r="183" spans="1:23">
      <c r="A183" s="244"/>
      <c r="B183" s="244"/>
      <c r="C183" s="244"/>
      <c r="D183" s="244"/>
      <c r="E183" s="244"/>
      <c r="F183" s="244"/>
      <c r="G183" s="244"/>
      <c r="H183" s="244"/>
      <c r="I183" s="244"/>
      <c r="J183" s="244"/>
      <c r="K183" s="244"/>
      <c r="L183" s="244"/>
      <c r="M183" s="244"/>
      <c r="N183" s="244"/>
      <c r="O183" s="244"/>
      <c r="P183" s="244"/>
      <c r="Q183" s="244"/>
      <c r="R183" s="244"/>
      <c r="S183" s="244"/>
      <c r="T183" s="244"/>
      <c r="U183" s="244"/>
      <c r="V183" s="271"/>
      <c r="W183" s="244"/>
    </row>
    <row r="185" spans="1:23">
      <c r="B185" s="245"/>
    </row>
    <row r="186" spans="1:23">
      <c r="B186" s="245"/>
    </row>
  </sheetData>
  <sheetProtection password="8725" sheet="1" objects="1" scenarios="1"/>
  <mergeCells count="11">
    <mergeCell ref="A66:W66"/>
    <mergeCell ref="V67:V68"/>
    <mergeCell ref="W67:W68"/>
    <mergeCell ref="A126:W126"/>
    <mergeCell ref="V127:V128"/>
    <mergeCell ref="W127:W128"/>
    <mergeCell ref="W7:W8"/>
    <mergeCell ref="V7:V8"/>
    <mergeCell ref="A3:W3"/>
    <mergeCell ref="A5:W5"/>
    <mergeCell ref="A6:W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DT130"/>
  <sheetViews>
    <sheetView zoomScale="80" zoomScaleNormal="80" workbookViewId="0">
      <pane xSplit="1" ySplit="6" topLeftCell="DB46" activePane="bottomRight" state="frozen"/>
      <selection pane="topRight" activeCell="B1" sqref="B1"/>
      <selection pane="bottomLeft" activeCell="A7" sqref="A7"/>
      <selection pane="bottomRight" activeCell="DB5" sqref="DB5:DC5"/>
    </sheetView>
  </sheetViews>
  <sheetFormatPr defaultRowHeight="15"/>
  <cols>
    <col min="1" max="1" width="56.85546875" customWidth="1"/>
    <col min="2" max="9" width="11.140625" customWidth="1"/>
    <col min="10" max="10" width="9.28515625" customWidth="1"/>
    <col min="11" max="34" width="10.7109375" customWidth="1"/>
    <col min="35" max="50" width="9.140625" customWidth="1"/>
    <col min="51" max="57" width="11.28515625" customWidth="1"/>
    <col min="59" max="59" width="12" customWidth="1"/>
    <col min="60" max="60" width="12.85546875" customWidth="1"/>
    <col min="61" max="68" width="11.28515625" customWidth="1"/>
    <col min="69" max="69" width="8.7109375" customWidth="1"/>
    <col min="70" max="93" width="11" customWidth="1"/>
    <col min="110" max="116" width="11.28515625" customWidth="1"/>
    <col min="118" max="118" width="11" customWidth="1"/>
  </cols>
  <sheetData>
    <row r="1" spans="1:124" s="241" customFormat="1" ht="38.25" customHeight="1">
      <c r="A1" s="236" t="s">
        <v>366</v>
      </c>
    </row>
    <row r="2" spans="1:124" ht="15" customHeight="1">
      <c r="A2" s="288"/>
      <c r="B2" s="288"/>
      <c r="C2" s="288"/>
      <c r="D2" s="288"/>
      <c r="E2" s="288"/>
      <c r="F2" s="288"/>
      <c r="G2" s="288"/>
      <c r="H2" s="288"/>
      <c r="I2" s="120"/>
      <c r="J2" s="120"/>
      <c r="K2" s="75"/>
      <c r="L2" s="75"/>
      <c r="M2" s="18"/>
    </row>
    <row r="3" spans="1:124">
      <c r="BH3" s="18"/>
      <c r="BI3" s="18"/>
      <c r="BJ3" s="18"/>
      <c r="BK3" s="18"/>
      <c r="BL3" s="18"/>
      <c r="BM3" s="18"/>
      <c r="BN3" s="18"/>
      <c r="BO3" s="18"/>
      <c r="BP3" s="18"/>
      <c r="BQ3" s="18"/>
    </row>
    <row r="4" spans="1:124" ht="23.25" customHeight="1">
      <c r="A4" s="478" t="s">
        <v>292</v>
      </c>
      <c r="B4" s="476" t="s">
        <v>193</v>
      </c>
      <c r="C4" s="477"/>
      <c r="D4" s="477"/>
      <c r="E4" s="477"/>
      <c r="F4" s="477"/>
      <c r="G4" s="477"/>
      <c r="H4" s="477"/>
      <c r="I4" s="489"/>
      <c r="J4" s="121"/>
      <c r="K4" s="476" t="s">
        <v>194</v>
      </c>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c r="AO4" s="477"/>
      <c r="AP4" s="477"/>
      <c r="AQ4" s="477"/>
      <c r="AR4" s="477"/>
      <c r="AS4" s="477"/>
      <c r="AT4" s="477"/>
      <c r="AU4" s="477"/>
      <c r="AV4" s="477"/>
      <c r="AW4" s="477"/>
      <c r="AX4" s="477"/>
      <c r="AY4" s="501" t="s">
        <v>197</v>
      </c>
      <c r="AZ4" s="479"/>
      <c r="BA4" s="479"/>
      <c r="BB4" s="479"/>
      <c r="BC4" s="479"/>
      <c r="BD4" s="479"/>
      <c r="BE4" s="479"/>
      <c r="BF4" s="479"/>
      <c r="BG4" s="480"/>
      <c r="BH4" s="188"/>
      <c r="BI4" s="478" t="s">
        <v>195</v>
      </c>
      <c r="BJ4" s="479"/>
      <c r="BK4" s="479"/>
      <c r="BL4" s="479"/>
      <c r="BM4" s="479"/>
      <c r="BN4" s="479"/>
      <c r="BO4" s="479"/>
      <c r="BP4" s="480"/>
      <c r="BQ4" s="188"/>
      <c r="BR4" s="476" t="s">
        <v>196</v>
      </c>
      <c r="BS4" s="477"/>
      <c r="BT4" s="477"/>
      <c r="BU4" s="477"/>
      <c r="BV4" s="477"/>
      <c r="BW4" s="477"/>
      <c r="BX4" s="477"/>
      <c r="BY4" s="477"/>
      <c r="BZ4" s="477"/>
      <c r="CA4" s="477"/>
      <c r="CB4" s="477"/>
      <c r="CC4" s="477"/>
      <c r="CD4" s="477"/>
      <c r="CE4" s="477"/>
      <c r="CF4" s="477"/>
      <c r="CG4" s="477"/>
      <c r="CH4" s="477"/>
      <c r="CI4" s="477"/>
      <c r="CJ4" s="477"/>
      <c r="CK4" s="477"/>
      <c r="CL4" s="477"/>
      <c r="CM4" s="477"/>
      <c r="CN4" s="477"/>
      <c r="CO4" s="477"/>
      <c r="CP4" s="477"/>
      <c r="CQ4" s="477"/>
      <c r="CR4" s="477"/>
      <c r="CS4" s="477"/>
      <c r="CT4" s="477"/>
      <c r="CU4" s="477"/>
      <c r="CV4" s="477"/>
      <c r="CW4" s="477"/>
      <c r="CX4" s="477"/>
      <c r="CY4" s="477"/>
      <c r="CZ4" s="477"/>
      <c r="DA4" s="477"/>
      <c r="DB4" s="477"/>
      <c r="DC4" s="477"/>
      <c r="DD4" s="477"/>
      <c r="DE4" s="477"/>
      <c r="DF4" s="502" t="s">
        <v>198</v>
      </c>
      <c r="DG4" s="503"/>
      <c r="DH4" s="503"/>
      <c r="DI4" s="503"/>
      <c r="DJ4" s="503"/>
      <c r="DK4" s="503"/>
      <c r="DL4" s="503"/>
      <c r="DM4" s="503"/>
      <c r="DN4" s="499"/>
      <c r="DO4" s="154"/>
      <c r="DP4" s="154"/>
      <c r="DQ4" s="154"/>
      <c r="DR4" s="154"/>
      <c r="DS4" s="154"/>
      <c r="DT4" s="154"/>
    </row>
    <row r="5" spans="1:124">
      <c r="A5" s="500"/>
      <c r="B5" s="481" t="s">
        <v>150</v>
      </c>
      <c r="C5" s="483" t="s">
        <v>159</v>
      </c>
      <c r="D5" s="483" t="s">
        <v>160</v>
      </c>
      <c r="E5" s="483" t="s">
        <v>161</v>
      </c>
      <c r="F5" s="483" t="s">
        <v>5</v>
      </c>
      <c r="G5" s="483" t="s">
        <v>162</v>
      </c>
      <c r="H5" s="485" t="s">
        <v>188</v>
      </c>
      <c r="I5" s="493" t="s">
        <v>7</v>
      </c>
      <c r="J5" s="106"/>
      <c r="K5" s="476" t="s">
        <v>150</v>
      </c>
      <c r="L5" s="477"/>
      <c r="M5" s="489"/>
      <c r="N5" s="490" t="s">
        <v>159</v>
      </c>
      <c r="O5" s="491"/>
      <c r="P5" s="492"/>
      <c r="Q5" s="490" t="s">
        <v>160</v>
      </c>
      <c r="R5" s="491"/>
      <c r="S5" s="492"/>
      <c r="T5" s="490" t="s">
        <v>161</v>
      </c>
      <c r="U5" s="491"/>
      <c r="V5" s="492"/>
      <c r="W5" s="490" t="s">
        <v>5</v>
      </c>
      <c r="X5" s="491"/>
      <c r="Y5" s="492"/>
      <c r="Z5" s="490" t="s">
        <v>162</v>
      </c>
      <c r="AA5" s="491"/>
      <c r="AB5" s="492"/>
      <c r="AC5" s="495" t="s">
        <v>163</v>
      </c>
      <c r="AD5" s="491"/>
      <c r="AE5" s="492"/>
      <c r="AF5" s="490" t="s">
        <v>7</v>
      </c>
      <c r="AG5" s="491"/>
      <c r="AH5" s="491"/>
      <c r="AI5" s="476" t="s">
        <v>150</v>
      </c>
      <c r="AJ5" s="489"/>
      <c r="AK5" s="476" t="s">
        <v>151</v>
      </c>
      <c r="AL5" s="489"/>
      <c r="AM5" s="476" t="s">
        <v>160</v>
      </c>
      <c r="AN5" s="489"/>
      <c r="AO5" s="476" t="s">
        <v>161</v>
      </c>
      <c r="AP5" s="489"/>
      <c r="AQ5" s="476" t="s">
        <v>5</v>
      </c>
      <c r="AR5" s="489"/>
      <c r="AS5" s="476" t="s">
        <v>162</v>
      </c>
      <c r="AT5" s="489"/>
      <c r="AU5" s="494" t="s">
        <v>158</v>
      </c>
      <c r="AV5" s="477"/>
      <c r="AW5" s="476" t="s">
        <v>7</v>
      </c>
      <c r="AX5" s="477"/>
      <c r="AY5" s="496" t="s">
        <v>150</v>
      </c>
      <c r="AZ5" s="483" t="s">
        <v>159</v>
      </c>
      <c r="BA5" s="483" t="s">
        <v>160</v>
      </c>
      <c r="BB5" s="483" t="s">
        <v>161</v>
      </c>
      <c r="BC5" s="483" t="s">
        <v>5</v>
      </c>
      <c r="BD5" s="483" t="s">
        <v>162</v>
      </c>
      <c r="BE5" s="485" t="s">
        <v>188</v>
      </c>
      <c r="BF5" s="498" t="s">
        <v>7</v>
      </c>
      <c r="BG5" s="499"/>
      <c r="BH5" s="158"/>
      <c r="BI5" s="481" t="s">
        <v>150</v>
      </c>
      <c r="BJ5" s="483" t="s">
        <v>159</v>
      </c>
      <c r="BK5" s="483" t="s">
        <v>160</v>
      </c>
      <c r="BL5" s="483" t="s">
        <v>161</v>
      </c>
      <c r="BM5" s="483" t="s">
        <v>5</v>
      </c>
      <c r="BN5" s="483" t="s">
        <v>162</v>
      </c>
      <c r="BO5" s="485" t="s">
        <v>188</v>
      </c>
      <c r="BP5" s="487" t="s">
        <v>7</v>
      </c>
      <c r="BQ5" s="158"/>
      <c r="BR5" s="490" t="s">
        <v>150</v>
      </c>
      <c r="BS5" s="491"/>
      <c r="BT5" s="492"/>
      <c r="BU5" s="490" t="s">
        <v>159</v>
      </c>
      <c r="BV5" s="491"/>
      <c r="BW5" s="492"/>
      <c r="BX5" s="490" t="s">
        <v>160</v>
      </c>
      <c r="BY5" s="491"/>
      <c r="BZ5" s="492"/>
      <c r="CA5" s="490" t="s">
        <v>161</v>
      </c>
      <c r="CB5" s="491"/>
      <c r="CC5" s="492"/>
      <c r="CD5" s="490" t="s">
        <v>5</v>
      </c>
      <c r="CE5" s="491"/>
      <c r="CF5" s="492"/>
      <c r="CG5" s="490" t="s">
        <v>162</v>
      </c>
      <c r="CH5" s="491"/>
      <c r="CI5" s="492"/>
      <c r="CJ5" s="490" t="s">
        <v>163</v>
      </c>
      <c r="CK5" s="491"/>
      <c r="CL5" s="492"/>
      <c r="CM5" s="495" t="s">
        <v>7</v>
      </c>
      <c r="CN5" s="491"/>
      <c r="CO5" s="491"/>
      <c r="CP5" s="476" t="s">
        <v>150</v>
      </c>
      <c r="CQ5" s="489"/>
      <c r="CR5" s="476" t="s">
        <v>151</v>
      </c>
      <c r="CS5" s="489"/>
      <c r="CT5" s="476" t="s">
        <v>160</v>
      </c>
      <c r="CU5" s="489"/>
      <c r="CV5" s="476" t="s">
        <v>161</v>
      </c>
      <c r="CW5" s="489"/>
      <c r="CX5" s="476" t="s">
        <v>5</v>
      </c>
      <c r="CY5" s="489"/>
      <c r="CZ5" s="476" t="s">
        <v>162</v>
      </c>
      <c r="DA5" s="489"/>
      <c r="DB5" s="476" t="s">
        <v>158</v>
      </c>
      <c r="DC5" s="477"/>
      <c r="DD5" s="476" t="s">
        <v>7</v>
      </c>
      <c r="DE5" s="477"/>
      <c r="DF5" s="496" t="s">
        <v>150</v>
      </c>
      <c r="DG5" s="483" t="s">
        <v>159</v>
      </c>
      <c r="DH5" s="483" t="s">
        <v>160</v>
      </c>
      <c r="DI5" s="483" t="s">
        <v>161</v>
      </c>
      <c r="DJ5" s="483" t="s">
        <v>5</v>
      </c>
      <c r="DK5" s="483" t="s">
        <v>162</v>
      </c>
      <c r="DL5" s="485" t="s">
        <v>188</v>
      </c>
      <c r="DM5" s="498" t="s">
        <v>7</v>
      </c>
      <c r="DN5" s="499"/>
      <c r="DO5" s="154"/>
      <c r="DP5" s="154"/>
      <c r="DQ5" s="154"/>
      <c r="DR5" s="154"/>
      <c r="DS5" s="154"/>
      <c r="DT5" s="154"/>
    </row>
    <row r="6" spans="1:124">
      <c r="A6" s="490"/>
      <c r="B6" s="482"/>
      <c r="C6" s="484"/>
      <c r="D6" s="484"/>
      <c r="E6" s="484"/>
      <c r="F6" s="484"/>
      <c r="G6" s="484"/>
      <c r="H6" s="486"/>
      <c r="I6" s="488"/>
      <c r="J6" s="106"/>
      <c r="K6" s="309" t="s">
        <v>164</v>
      </c>
      <c r="L6" s="310" t="s">
        <v>165</v>
      </c>
      <c r="M6" s="311" t="s">
        <v>166</v>
      </c>
      <c r="N6" s="309" t="s">
        <v>164</v>
      </c>
      <c r="O6" s="310" t="s">
        <v>165</v>
      </c>
      <c r="P6" s="311" t="s">
        <v>166</v>
      </c>
      <c r="Q6" s="309" t="s">
        <v>164</v>
      </c>
      <c r="R6" s="310" t="s">
        <v>165</v>
      </c>
      <c r="S6" s="311" t="s">
        <v>166</v>
      </c>
      <c r="T6" s="309" t="s">
        <v>164</v>
      </c>
      <c r="U6" s="310" t="s">
        <v>165</v>
      </c>
      <c r="V6" s="311" t="s">
        <v>166</v>
      </c>
      <c r="W6" s="309" t="s">
        <v>164</v>
      </c>
      <c r="X6" s="310" t="s">
        <v>165</v>
      </c>
      <c r="Y6" s="311" t="s">
        <v>166</v>
      </c>
      <c r="Z6" s="309" t="s">
        <v>164</v>
      </c>
      <c r="AA6" s="310" t="s">
        <v>165</v>
      </c>
      <c r="AB6" s="311" t="s">
        <v>166</v>
      </c>
      <c r="AC6" s="310" t="s">
        <v>164</v>
      </c>
      <c r="AD6" s="310" t="s">
        <v>165</v>
      </c>
      <c r="AE6" s="310" t="s">
        <v>166</v>
      </c>
      <c r="AF6" s="309" t="s">
        <v>164</v>
      </c>
      <c r="AG6" s="310" t="s">
        <v>165</v>
      </c>
      <c r="AH6" s="310" t="s">
        <v>166</v>
      </c>
      <c r="AI6" s="309" t="s">
        <v>171</v>
      </c>
      <c r="AJ6" s="311" t="s">
        <v>172</v>
      </c>
      <c r="AK6" s="309" t="s">
        <v>171</v>
      </c>
      <c r="AL6" s="311" t="s">
        <v>172</v>
      </c>
      <c r="AM6" s="309" t="s">
        <v>171</v>
      </c>
      <c r="AN6" s="311" t="s">
        <v>172</v>
      </c>
      <c r="AO6" s="309" t="s">
        <v>171</v>
      </c>
      <c r="AP6" s="311" t="s">
        <v>172</v>
      </c>
      <c r="AQ6" s="309" t="s">
        <v>171</v>
      </c>
      <c r="AR6" s="311" t="s">
        <v>172</v>
      </c>
      <c r="AS6" s="309" t="s">
        <v>171</v>
      </c>
      <c r="AT6" s="311" t="s">
        <v>172</v>
      </c>
      <c r="AU6" s="310" t="s">
        <v>171</v>
      </c>
      <c r="AV6" s="310" t="s">
        <v>172</v>
      </c>
      <c r="AW6" s="319" t="s">
        <v>171</v>
      </c>
      <c r="AX6" s="320" t="s">
        <v>172</v>
      </c>
      <c r="AY6" s="497"/>
      <c r="AZ6" s="484"/>
      <c r="BA6" s="484"/>
      <c r="BB6" s="484"/>
      <c r="BC6" s="484"/>
      <c r="BD6" s="484"/>
      <c r="BE6" s="486"/>
      <c r="BF6" s="309" t="s">
        <v>7</v>
      </c>
      <c r="BG6" s="311" t="s">
        <v>293</v>
      </c>
      <c r="BH6" s="158"/>
      <c r="BI6" s="482"/>
      <c r="BJ6" s="484"/>
      <c r="BK6" s="484"/>
      <c r="BL6" s="484"/>
      <c r="BM6" s="484"/>
      <c r="BN6" s="484"/>
      <c r="BO6" s="486"/>
      <c r="BP6" s="488"/>
      <c r="BQ6" s="158"/>
      <c r="BR6" s="319" t="s">
        <v>164</v>
      </c>
      <c r="BS6" s="320" t="s">
        <v>165</v>
      </c>
      <c r="BT6" s="321" t="s">
        <v>166</v>
      </c>
      <c r="BU6" s="309" t="s">
        <v>164</v>
      </c>
      <c r="BV6" s="310" t="s">
        <v>165</v>
      </c>
      <c r="BW6" s="311" t="s">
        <v>166</v>
      </c>
      <c r="BX6" s="319" t="s">
        <v>164</v>
      </c>
      <c r="BY6" s="320" t="s">
        <v>165</v>
      </c>
      <c r="BZ6" s="321" t="s">
        <v>166</v>
      </c>
      <c r="CA6" s="319" t="s">
        <v>164</v>
      </c>
      <c r="CB6" s="320" t="s">
        <v>165</v>
      </c>
      <c r="CC6" s="321" t="s">
        <v>166</v>
      </c>
      <c r="CD6" s="319" t="s">
        <v>164</v>
      </c>
      <c r="CE6" s="320" t="s">
        <v>165</v>
      </c>
      <c r="CF6" s="321" t="s">
        <v>166</v>
      </c>
      <c r="CG6" s="319" t="s">
        <v>164</v>
      </c>
      <c r="CH6" s="320" t="s">
        <v>165</v>
      </c>
      <c r="CI6" s="321" t="s">
        <v>166</v>
      </c>
      <c r="CJ6" s="319" t="s">
        <v>164</v>
      </c>
      <c r="CK6" s="320" t="s">
        <v>165</v>
      </c>
      <c r="CL6" s="321" t="s">
        <v>166</v>
      </c>
      <c r="CM6" s="310" t="s">
        <v>164</v>
      </c>
      <c r="CN6" s="310" t="s">
        <v>165</v>
      </c>
      <c r="CO6" s="310" t="s">
        <v>166</v>
      </c>
      <c r="CP6" s="309" t="s">
        <v>171</v>
      </c>
      <c r="CQ6" s="310" t="s">
        <v>172</v>
      </c>
      <c r="CR6" s="309" t="s">
        <v>171</v>
      </c>
      <c r="CS6" s="310" t="s">
        <v>172</v>
      </c>
      <c r="CT6" s="309" t="s">
        <v>171</v>
      </c>
      <c r="CU6" s="310" t="s">
        <v>172</v>
      </c>
      <c r="CV6" s="309" t="s">
        <v>171</v>
      </c>
      <c r="CW6" s="310" t="s">
        <v>172</v>
      </c>
      <c r="CX6" s="309" t="s">
        <v>171</v>
      </c>
      <c r="CY6" s="310" t="s">
        <v>172</v>
      </c>
      <c r="CZ6" s="309" t="s">
        <v>171</v>
      </c>
      <c r="DA6" s="310" t="s">
        <v>172</v>
      </c>
      <c r="DB6" s="309" t="s">
        <v>171</v>
      </c>
      <c r="DC6" s="310" t="s">
        <v>172</v>
      </c>
      <c r="DD6" s="319" t="s">
        <v>171</v>
      </c>
      <c r="DE6" s="320" t="s">
        <v>172</v>
      </c>
      <c r="DF6" s="497"/>
      <c r="DG6" s="484"/>
      <c r="DH6" s="484"/>
      <c r="DI6" s="484"/>
      <c r="DJ6" s="484"/>
      <c r="DK6" s="484"/>
      <c r="DL6" s="486"/>
      <c r="DM6" s="319" t="s">
        <v>7</v>
      </c>
      <c r="DN6" s="321" t="s">
        <v>293</v>
      </c>
      <c r="DO6" s="154"/>
      <c r="DP6" s="154"/>
      <c r="DQ6" s="154"/>
      <c r="DR6" s="154"/>
      <c r="DS6" s="154"/>
      <c r="DT6" s="154"/>
    </row>
    <row r="7" spans="1:124">
      <c r="A7" s="146" t="s">
        <v>297</v>
      </c>
      <c r="B7" s="185">
        <v>0</v>
      </c>
      <c r="C7" s="186">
        <v>7.9579038085937498E-3</v>
      </c>
      <c r="D7" s="186">
        <v>0</v>
      </c>
      <c r="E7" s="186">
        <v>0</v>
      </c>
      <c r="F7" s="186">
        <v>2.7025226562500001E-2</v>
      </c>
      <c r="G7" s="186">
        <v>7.0812121582031293E-4</v>
      </c>
      <c r="H7" s="186">
        <v>0</v>
      </c>
      <c r="I7" s="187">
        <f>SUM(B7:H7)</f>
        <v>3.5691251586914066E-2</v>
      </c>
      <c r="J7" s="188"/>
      <c r="K7" s="190">
        <v>0</v>
      </c>
      <c r="L7" s="147">
        <v>2.9341241836547901E-5</v>
      </c>
      <c r="M7" s="194"/>
      <c r="N7" s="190">
        <v>1.5460545E-3</v>
      </c>
      <c r="O7" s="147">
        <v>7.9579038085937498E-3</v>
      </c>
      <c r="P7" s="194"/>
      <c r="Q7" s="190"/>
      <c r="R7" s="147"/>
      <c r="S7" s="194"/>
      <c r="T7" s="190">
        <v>0</v>
      </c>
      <c r="U7" s="147">
        <v>0</v>
      </c>
      <c r="V7" s="194"/>
      <c r="W7" s="190">
        <v>0</v>
      </c>
      <c r="X7" s="147">
        <v>2.7025226562500001E-2</v>
      </c>
      <c r="Y7" s="194"/>
      <c r="Z7" s="190">
        <v>0</v>
      </c>
      <c r="AA7" s="147">
        <v>7.0812121582031293E-4</v>
      </c>
      <c r="AB7" s="194"/>
      <c r="AC7" s="147">
        <v>0</v>
      </c>
      <c r="AD7" s="194">
        <v>0</v>
      </c>
      <c r="AE7" s="194"/>
      <c r="AF7" s="185">
        <f>AC7+Z7+W7+T7+Q7+N7+K7</f>
        <v>1.5460545E-3</v>
      </c>
      <c r="AG7" s="186">
        <f>AD7+AA7+X7+U7+R7+O7+L7</f>
        <v>3.5720592828750612E-2</v>
      </c>
      <c r="AH7" s="186">
        <f t="shared" ref="AH7" si="0">AE7+AB7+Y7+V7+S7+P7+M7</f>
        <v>0</v>
      </c>
      <c r="AI7" s="332">
        <f>K7</f>
        <v>0</v>
      </c>
      <c r="AJ7" s="333">
        <f>L7</f>
        <v>2.9341241836547901E-5</v>
      </c>
      <c r="AK7" s="332">
        <f>N7</f>
        <v>1.5460545E-3</v>
      </c>
      <c r="AL7" s="333">
        <f>O7</f>
        <v>7.9579038085937498E-3</v>
      </c>
      <c r="AM7" s="332">
        <f>Q7</f>
        <v>0</v>
      </c>
      <c r="AN7" s="334">
        <f>R7</f>
        <v>0</v>
      </c>
      <c r="AO7" s="324">
        <f>T7</f>
        <v>0</v>
      </c>
      <c r="AP7" s="334">
        <f>U7</f>
        <v>0</v>
      </c>
      <c r="AQ7" s="324">
        <f>W7</f>
        <v>0</v>
      </c>
      <c r="AR7" s="334">
        <f>X7</f>
        <v>2.7025226562500001E-2</v>
      </c>
      <c r="AS7" s="324">
        <f>Z7</f>
        <v>0</v>
      </c>
      <c r="AT7" s="334">
        <f>AA7</f>
        <v>7.0812121582031293E-4</v>
      </c>
      <c r="AU7" s="325">
        <f>AC7</f>
        <v>0</v>
      </c>
      <c r="AV7" s="325">
        <f>AD7</f>
        <v>0</v>
      </c>
      <c r="AW7" s="335">
        <f>AU7+AS7+AQ7+AO7+AM7+AK7+AI7</f>
        <v>1.5460545E-3</v>
      </c>
      <c r="AX7" s="346">
        <f t="shared" ref="AX7:AX27" si="1">AV7+AT7+AR7+AP7+AN7+AL7+AJ7</f>
        <v>3.5720592828750612E-2</v>
      </c>
      <c r="AY7" s="191">
        <f>AI7+((AJ7-AI7)*'9. BE assumptions'!B7)</f>
        <v>1.467062091827395E-5</v>
      </c>
      <c r="AZ7" s="192">
        <f>AK7+((AL7-AK7)*'9. BE assumptions'!C7)</f>
        <v>4.7519791542968755E-3</v>
      </c>
      <c r="BA7" s="192">
        <f>AM7+((AN7-AM7)*'9. BE assumptions'!D7)</f>
        <v>0</v>
      </c>
      <c r="BB7" s="192">
        <f>AO7+((AP7-AO7)*'9. BE assumptions'!E7)</f>
        <v>0</v>
      </c>
      <c r="BC7" s="192">
        <f>AQ7+((AR7-AQ7)*'9. BE assumptions'!F7)</f>
        <v>6.7563066406250002E-3</v>
      </c>
      <c r="BD7" s="192">
        <f>AS7+((AT7-AS7)*'9. BE assumptions'!G7)</f>
        <v>1.7703030395507823E-4</v>
      </c>
      <c r="BE7" s="193">
        <f>AU7+(AV7-AU7)*'9. BE assumptions'!H7</f>
        <v>0</v>
      </c>
      <c r="BF7" s="192">
        <f>SUM(AY7:BE7)</f>
        <v>1.1699986719795228E-2</v>
      </c>
      <c r="BG7" s="193">
        <f>NPV(3.5%,BF7,BF7,BF7,BF7,BF7,BF7,BF7,BF7,BF7,BF7,BF7,BF7,BF7,BF7,BF7,BF7,BF7,BF7,BF7,BF7)</f>
        <v>0.16628492988921578</v>
      </c>
      <c r="BH7" s="158"/>
      <c r="BI7" s="185">
        <f>B7/100*'8. GVA assumptions'!$F$8</f>
        <v>0</v>
      </c>
      <c r="BJ7" s="147">
        <f>C7/100*'8. GVA assumptions'!$F$10</f>
        <v>3.3343019786026802E-3</v>
      </c>
      <c r="BK7" s="186">
        <f>D7/100*'8. GVA assumptions'!$F$12</f>
        <v>0</v>
      </c>
      <c r="BL7" s="186">
        <f>E7/100*'8. GVA assumptions'!$F$13</f>
        <v>0</v>
      </c>
      <c r="BM7" s="186">
        <f>F7/100*'8. GVA assumptions'!$F$14</f>
        <v>1.197638152590084E-2</v>
      </c>
      <c r="BN7" s="186">
        <f>G7/100*'8. GVA assumptions'!$F$15</f>
        <v>4.158755427886703E-4</v>
      </c>
      <c r="BO7" s="186">
        <f>H7/100*'8. GVA assumptions'!$F$16</f>
        <v>0</v>
      </c>
      <c r="BP7" s="187">
        <f>SUM(BI7:BO7)</f>
        <v>1.5726559047292192E-2</v>
      </c>
      <c r="BQ7" s="158"/>
      <c r="BR7" s="185">
        <f>K7/100*'8. GVA assumptions'!$F$8</f>
        <v>0</v>
      </c>
      <c r="BS7" s="186">
        <f>L7/100*'8. GVA assumptions'!$F$8</f>
        <v>1.3936010923706967E-5</v>
      </c>
      <c r="BT7" s="189">
        <f>M7/100*'8. GVA assumptions'!$F$8</f>
        <v>0</v>
      </c>
      <c r="BU7" s="190">
        <f>N7/100*'8. GVA assumptions'!$F$10</f>
        <v>6.4778523369567154E-4</v>
      </c>
      <c r="BV7" s="147">
        <f>O7/100*'8. GVA assumptions'!$F$10</f>
        <v>3.3343019786026802E-3</v>
      </c>
      <c r="BW7" s="194">
        <f>P7/100*'8. GVA assumptions'!$F$10</f>
        <v>0</v>
      </c>
      <c r="BX7" s="185">
        <f>Q7/100*'8. GVA assumptions'!$F$12</f>
        <v>0</v>
      </c>
      <c r="BY7" s="186">
        <f>R7/100*'8. GVA assumptions'!$F$12</f>
        <v>0</v>
      </c>
      <c r="BZ7" s="189">
        <f>S7/100*'8. GVA assumptions'!$F$12</f>
        <v>0</v>
      </c>
      <c r="CA7" s="185">
        <f>T7/100*'8. GVA assumptions'!$F$13</f>
        <v>0</v>
      </c>
      <c r="CB7" s="186">
        <f>U7/100*'8. GVA assumptions'!$F$13</f>
        <v>0</v>
      </c>
      <c r="CC7" s="189">
        <f>V7/100*'8. GVA assumptions'!$F$13</f>
        <v>0</v>
      </c>
      <c r="CD7" s="185">
        <f>W7/100*'8. GVA assumptions'!$F$14</f>
        <v>0</v>
      </c>
      <c r="CE7" s="186">
        <f>X7/100*'8. GVA assumptions'!$F$14</f>
        <v>1.197638152590084E-2</v>
      </c>
      <c r="CF7" s="189">
        <f>Y7/100*'8. GVA assumptions'!$F$14</f>
        <v>0</v>
      </c>
      <c r="CG7" s="185">
        <f>Z7/100*'8. GVA assumptions'!$F$15</f>
        <v>0</v>
      </c>
      <c r="CH7" s="186">
        <f>AA7/100*'8. GVA assumptions'!$F$15</f>
        <v>4.158755427886703E-4</v>
      </c>
      <c r="CI7" s="189">
        <f>AB7/100*'8. GVA assumptions'!$F$15</f>
        <v>0</v>
      </c>
      <c r="CJ7" s="185">
        <f>AC7/100*'8. GVA assumptions'!$F$16</f>
        <v>0</v>
      </c>
      <c r="CK7" s="186">
        <f>AD7/100*'8. GVA assumptions'!$F$16</f>
        <v>0</v>
      </c>
      <c r="CL7" s="189">
        <f>AE7/100*'8. GVA assumptions'!$F$16</f>
        <v>0</v>
      </c>
      <c r="CM7" s="186">
        <f>CJ7+CG7+CD7+CA7+BX7+BU7+BR7</f>
        <v>6.4778523369567154E-4</v>
      </c>
      <c r="CN7" s="186">
        <f t="shared" ref="CN7:CO7" si="2">CK7+CH7+CE7+CB7+BY7+BV7+BS7</f>
        <v>1.5740495058215894E-2</v>
      </c>
      <c r="CO7" s="186">
        <f t="shared" si="2"/>
        <v>0</v>
      </c>
      <c r="CP7" s="185">
        <f>AI7/100*'8. GVA assumptions'!$F$8</f>
        <v>0</v>
      </c>
      <c r="CQ7" s="186">
        <f>AJ7/100*'8. GVA assumptions'!$F$8</f>
        <v>1.3936010923706967E-5</v>
      </c>
      <c r="CR7" s="186">
        <f>AK7/100*'8. GVA assumptions'!$F$10</f>
        <v>6.4778523369567154E-4</v>
      </c>
      <c r="CS7" s="186">
        <f>AL7/100*'8. GVA assumptions'!$F$10</f>
        <v>3.3343019786026802E-3</v>
      </c>
      <c r="CT7" s="186">
        <f>AM7/100*'8. GVA assumptions'!$F$12</f>
        <v>0</v>
      </c>
      <c r="CU7" s="186">
        <f>AN7/100*'8. GVA assumptions'!$F$12</f>
        <v>0</v>
      </c>
      <c r="CV7" s="186">
        <f>AO7/100*'8. GVA assumptions'!$F$13</f>
        <v>0</v>
      </c>
      <c r="CW7" s="186">
        <f>AP7/100*'8. GVA assumptions'!$F$13</f>
        <v>0</v>
      </c>
      <c r="CX7" s="186">
        <f>AQ7/100*'8. GVA assumptions'!$F$14</f>
        <v>0</v>
      </c>
      <c r="CY7" s="186">
        <f>AR7/100*'8. GVA assumptions'!$F$14</f>
        <v>1.197638152590084E-2</v>
      </c>
      <c r="CZ7" s="186">
        <f>AS7/100*'8. GVA assumptions'!$F$15</f>
        <v>0</v>
      </c>
      <c r="DA7" s="186">
        <f>AT7/100*'8. GVA assumptions'!$F$15</f>
        <v>4.158755427886703E-4</v>
      </c>
      <c r="DB7" s="186">
        <f>AU7/100*'8. GVA assumptions'!$F$16</f>
        <v>0</v>
      </c>
      <c r="DC7" s="186">
        <f>AV7/100*'8. GVA assumptions'!$F$16</f>
        <v>0</v>
      </c>
      <c r="DD7" s="185">
        <f>DB7+CZ7+CX7+CV7+CT7+CR7+CP7</f>
        <v>6.4778523369567154E-4</v>
      </c>
      <c r="DE7" s="186">
        <f>DC7+DA7+CY7+CW7+CU7+CS7+CQ7</f>
        <v>1.5740495058215894E-2</v>
      </c>
      <c r="DF7" s="195">
        <f>AY7/100*'8. GVA assumptions'!$F$8</f>
        <v>6.9680054618534834E-6</v>
      </c>
      <c r="DG7" s="186">
        <f>AZ7/100*'8. GVA assumptions'!$F$10</f>
        <v>1.9910436061491761E-3</v>
      </c>
      <c r="DH7" s="186">
        <f>BA7/100*'8. GVA assumptions'!$F$12</f>
        <v>0</v>
      </c>
      <c r="DI7" s="186">
        <f>BB7/100*'8. GVA assumptions'!$F$13</f>
        <v>0</v>
      </c>
      <c r="DJ7" s="186">
        <f>BC7/100*'8. GVA assumptions'!$F$14</f>
        <v>2.9940953814752099E-3</v>
      </c>
      <c r="DK7" s="186">
        <f>BD7/100*'8. GVA assumptions'!$F$15</f>
        <v>1.0396888569716758E-4</v>
      </c>
      <c r="DL7" s="189">
        <f>BE7/100*'8. GVA assumptions'!$F$16</f>
        <v>0</v>
      </c>
      <c r="DM7" s="192">
        <f>SUM(DF7:DL7)</f>
        <v>5.0960758787834074E-3</v>
      </c>
      <c r="DN7" s="193">
        <f>NPV(3.5%,DM7,DM7,DM7,DM7,DM7,DM7,DM7,DM7,DM7,DM7,DM7,DM7,DM7,DM7,DM7,DM7,DM7,DM7,DM7,DM7)</f>
        <v>7.2427485646620784E-2</v>
      </c>
      <c r="DO7" s="154"/>
      <c r="DP7" s="154"/>
      <c r="DQ7" s="154"/>
      <c r="DR7" s="154"/>
      <c r="DS7" s="154"/>
      <c r="DT7" s="154"/>
    </row>
    <row r="8" spans="1:124">
      <c r="A8" s="146" t="s">
        <v>294</v>
      </c>
      <c r="B8" s="185">
        <v>0</v>
      </c>
      <c r="C8" s="186">
        <v>4.1832206726074195E-5</v>
      </c>
      <c r="D8" s="186">
        <v>0</v>
      </c>
      <c r="E8" s="186">
        <v>0</v>
      </c>
      <c r="F8" s="186">
        <v>2.6961346435546899E-4</v>
      </c>
      <c r="G8" s="186">
        <v>0</v>
      </c>
      <c r="H8" s="186">
        <v>0</v>
      </c>
      <c r="I8" s="187">
        <f t="shared" ref="I8:I64" si="3">SUM(B8:H8)</f>
        <v>3.1144567108154318E-4</v>
      </c>
      <c r="J8" s="188"/>
      <c r="K8" s="190">
        <v>0</v>
      </c>
      <c r="L8" s="147"/>
      <c r="M8" s="194"/>
      <c r="N8" s="190">
        <v>4.1832206726074195E-5</v>
      </c>
      <c r="O8" s="135"/>
      <c r="P8" s="194"/>
      <c r="Q8" s="190">
        <v>0</v>
      </c>
      <c r="R8" s="147"/>
      <c r="S8" s="194"/>
      <c r="T8" s="190">
        <v>0</v>
      </c>
      <c r="U8" s="147"/>
      <c r="V8" s="194"/>
      <c r="W8" s="190">
        <v>2.6961346435546899E-4</v>
      </c>
      <c r="X8" s="147"/>
      <c r="Y8" s="194"/>
      <c r="Z8" s="190">
        <v>0</v>
      </c>
      <c r="AA8" s="147"/>
      <c r="AB8" s="194"/>
      <c r="AC8" s="147">
        <v>0</v>
      </c>
      <c r="AD8" s="147"/>
      <c r="AE8" s="194"/>
      <c r="AF8" s="185">
        <f t="shared" ref="AF8:AF61" si="4">AC8+Z8+W8+T8+Q8+N8+K8</f>
        <v>3.1144567108154318E-4</v>
      </c>
      <c r="AG8" s="186">
        <f t="shared" ref="AG8:AG61" si="5">AD8+AA8+X8+U8+R8+O8+L8</f>
        <v>0</v>
      </c>
      <c r="AH8" s="186">
        <f t="shared" ref="AH8:AH61" si="6">AE8+AB8+Y8+V8+S8+P8+M8</f>
        <v>0</v>
      </c>
      <c r="AI8" s="184">
        <f t="shared" ref="AI8:AJ61" si="7">K8</f>
        <v>0</v>
      </c>
      <c r="AJ8" s="183">
        <f>K8</f>
        <v>0</v>
      </c>
      <c r="AK8" s="184">
        <f t="shared" ref="AK8:AK61" si="8">N8</f>
        <v>4.1832206726074195E-5</v>
      </c>
      <c r="AL8" s="183">
        <f>N8</f>
        <v>4.1832206726074195E-5</v>
      </c>
      <c r="AM8" s="184">
        <f t="shared" ref="AM8:AM61" si="9">Q8</f>
        <v>0</v>
      </c>
      <c r="AN8" s="189">
        <f t="shared" ref="AN8:AN61" si="10">Q8</f>
        <v>0</v>
      </c>
      <c r="AO8" s="185">
        <f t="shared" ref="AO8:AO61" si="11">T8</f>
        <v>0</v>
      </c>
      <c r="AP8" s="189">
        <f>T8</f>
        <v>0</v>
      </c>
      <c r="AQ8" s="185">
        <f t="shared" ref="AQ8:AQ61" si="12">W8</f>
        <v>2.6961346435546899E-4</v>
      </c>
      <c r="AR8" s="189">
        <f>W8</f>
        <v>2.6961346435546899E-4</v>
      </c>
      <c r="AS8" s="185">
        <f t="shared" ref="AS8:AS61" si="13">Z8</f>
        <v>0</v>
      </c>
      <c r="AT8" s="189">
        <f>Z8</f>
        <v>0</v>
      </c>
      <c r="AU8" s="186">
        <f t="shared" ref="AU8:AU61" si="14">AC8</f>
        <v>0</v>
      </c>
      <c r="AV8" s="186">
        <f>AC8</f>
        <v>0</v>
      </c>
      <c r="AW8" s="190">
        <f>AU8+AS8+AQ8+AO8+AM8+AK8+AI8</f>
        <v>3.1144567108154318E-4</v>
      </c>
      <c r="AX8" s="147">
        <f t="shared" si="1"/>
        <v>3.1144567108154318E-4</v>
      </c>
      <c r="AY8" s="191">
        <f>AI8+((AJ8-AI8)*'9. BE assumptions'!B8)</f>
        <v>0</v>
      </c>
      <c r="AZ8" s="192">
        <f>AK8+((AL8-AK8)*'9. BE assumptions'!C8)</f>
        <v>4.1832206726074195E-5</v>
      </c>
      <c r="BA8" s="192">
        <f>AM8+((AN8-AM8)*'9. BE assumptions'!D8)</f>
        <v>0</v>
      </c>
      <c r="BB8" s="192">
        <f>AO8+((AP8-AO8)*'9. BE assumptions'!E8)</f>
        <v>0</v>
      </c>
      <c r="BC8" s="192">
        <f>AQ8+((AR8-AQ8)*'9. BE assumptions'!F8)</f>
        <v>2.6961346435546899E-4</v>
      </c>
      <c r="BD8" s="192">
        <f>AS8+((AT8-AS8)*'9. BE assumptions'!G8)</f>
        <v>0</v>
      </c>
      <c r="BE8" s="193">
        <f>AU8+(AV8-AU8)*'9. BE assumptions'!H8</f>
        <v>0</v>
      </c>
      <c r="BF8" s="192">
        <f t="shared" ref="BF8:BF61" si="15">SUM(AY8:BE8)</f>
        <v>3.1144567108154318E-4</v>
      </c>
      <c r="BG8" s="193">
        <f t="shared" ref="BG8:BG62" si="16">NPV(3.5%,BF8,BF8,BF8,BF8,BF8,BF8,BF8,BF8,BF8,BF8,BF8,BF8,BF8,BF8,BF8,BF8,BF8,BF8,BF8,BF8)</f>
        <v>4.426391484058074E-3</v>
      </c>
      <c r="BH8" s="158"/>
      <c r="BI8" s="185">
        <f>B8/100*'8. GVA assumptions'!$F$8</f>
        <v>0</v>
      </c>
      <c r="BJ8" s="147">
        <f>C8/100*'8. GVA assumptions'!$F$10</f>
        <v>1.7527380703626952E-5</v>
      </c>
      <c r="BK8" s="186">
        <f>D8/100*'8. GVA assumptions'!$F$12</f>
        <v>0</v>
      </c>
      <c r="BL8" s="186">
        <f>E8/100*'8. GVA assumptions'!$F$13</f>
        <v>0</v>
      </c>
      <c r="BM8" s="186">
        <f>F8/100*'8. GVA assumptions'!$F$14</f>
        <v>1.1948072687470051E-4</v>
      </c>
      <c r="BN8" s="186">
        <f>G8/100*'8. GVA assumptions'!$F$15</f>
        <v>0</v>
      </c>
      <c r="BO8" s="186">
        <f>H8/100*'8. GVA assumptions'!$F$16</f>
        <v>0</v>
      </c>
      <c r="BP8" s="187">
        <f t="shared" ref="BP8:BP64" si="17">SUM(BI8:BO8)</f>
        <v>1.3700810757832747E-4</v>
      </c>
      <c r="BQ8" s="158"/>
      <c r="BR8" s="185">
        <f>K8/100*'8. GVA assumptions'!$F$8</f>
        <v>0</v>
      </c>
      <c r="BS8" s="186">
        <f>L8/100*'8. GVA assumptions'!$F$8</f>
        <v>0</v>
      </c>
      <c r="BT8" s="189">
        <f>M8/100*'8. GVA assumptions'!$F$8</f>
        <v>0</v>
      </c>
      <c r="BU8" s="190">
        <f>N8/100*'8. GVA assumptions'!$F$10</f>
        <v>1.7527380703626952E-5</v>
      </c>
      <c r="BV8" s="147">
        <f>O8/100*'8. GVA assumptions'!$F$10</f>
        <v>0</v>
      </c>
      <c r="BW8" s="194">
        <f>P8/100*'8. GVA assumptions'!$F$10</f>
        <v>0</v>
      </c>
      <c r="BX8" s="185">
        <f>Q8/100*'8. GVA assumptions'!$F$12</f>
        <v>0</v>
      </c>
      <c r="BY8" s="186">
        <f>R8/100*'8. GVA assumptions'!$F$12</f>
        <v>0</v>
      </c>
      <c r="BZ8" s="189">
        <f>S8/100*'8. GVA assumptions'!$F$12</f>
        <v>0</v>
      </c>
      <c r="CA8" s="185">
        <f>T8/100*'8. GVA assumptions'!$F$13</f>
        <v>0</v>
      </c>
      <c r="CB8" s="186">
        <f>U8/100*'8. GVA assumptions'!$F$13</f>
        <v>0</v>
      </c>
      <c r="CC8" s="189">
        <f>V8/100*'8. GVA assumptions'!$F$13</f>
        <v>0</v>
      </c>
      <c r="CD8" s="185">
        <f>W8/100*'8. GVA assumptions'!$F$14</f>
        <v>1.1948072687470051E-4</v>
      </c>
      <c r="CE8" s="186">
        <f>X8/100*'8. GVA assumptions'!$F$14</f>
        <v>0</v>
      </c>
      <c r="CF8" s="189">
        <f>Y8/100*'8. GVA assumptions'!$F$14</f>
        <v>0</v>
      </c>
      <c r="CG8" s="185">
        <f>Z8/100*'8. GVA assumptions'!$F$15</f>
        <v>0</v>
      </c>
      <c r="CH8" s="186">
        <f>AA8/100*'8. GVA assumptions'!$F$15</f>
        <v>0</v>
      </c>
      <c r="CI8" s="189">
        <f>AB8/100*'8. GVA assumptions'!$F$15</f>
        <v>0</v>
      </c>
      <c r="CJ8" s="185">
        <f>AC8/100*'8. GVA assumptions'!$F$16</f>
        <v>0</v>
      </c>
      <c r="CK8" s="186">
        <f>AD8/100*'8. GVA assumptions'!$F$16</f>
        <v>0</v>
      </c>
      <c r="CL8" s="189">
        <f>AE8/100*'8. GVA assumptions'!$F$16</f>
        <v>0</v>
      </c>
      <c r="CM8" s="186">
        <f t="shared" ref="CM8:CM61" si="18">CJ8+CG8+CD8+CA8+BX8+BU8+BR8</f>
        <v>1.3700810757832747E-4</v>
      </c>
      <c r="CN8" s="186">
        <f t="shared" ref="CN8:CN61" si="19">CK8+CH8+CE8+CB8+BY8+BV8+BS8</f>
        <v>0</v>
      </c>
      <c r="CO8" s="186">
        <f t="shared" ref="CO8:CO61" si="20">CL8+CI8+CF8+CC8+BZ8+BW8+BT8</f>
        <v>0</v>
      </c>
      <c r="CP8" s="185">
        <f>AI8/100*'8. GVA assumptions'!$F$8</f>
        <v>0</v>
      </c>
      <c r="CQ8" s="186">
        <f>AJ8/100*'8. GVA assumptions'!$F$8</f>
        <v>0</v>
      </c>
      <c r="CR8" s="186">
        <f>AK8/100*'8. GVA assumptions'!$F$10</f>
        <v>1.7527380703626952E-5</v>
      </c>
      <c r="CS8" s="186">
        <f>AL8/100*'8. GVA assumptions'!$F$10</f>
        <v>1.7527380703626952E-5</v>
      </c>
      <c r="CT8" s="186">
        <f>AM8/100*'8. GVA assumptions'!$F$12</f>
        <v>0</v>
      </c>
      <c r="CU8" s="186">
        <f>AN8/100*'8. GVA assumptions'!$F$12</f>
        <v>0</v>
      </c>
      <c r="CV8" s="186">
        <f>AO8/100*'8. GVA assumptions'!$F$13</f>
        <v>0</v>
      </c>
      <c r="CW8" s="186">
        <f>AP8/100*'8. GVA assumptions'!$F$13</f>
        <v>0</v>
      </c>
      <c r="CX8" s="186">
        <f>AQ8/100*'8. GVA assumptions'!$F$14</f>
        <v>1.1948072687470051E-4</v>
      </c>
      <c r="CY8" s="186">
        <f>AR8/100*'8. GVA assumptions'!$F$14</f>
        <v>1.1948072687470051E-4</v>
      </c>
      <c r="CZ8" s="186">
        <f>AS8/100*'8. GVA assumptions'!$F$15</f>
        <v>0</v>
      </c>
      <c r="DA8" s="186">
        <f>AT8/100*'8. GVA assumptions'!$F$15</f>
        <v>0</v>
      </c>
      <c r="DB8" s="186">
        <f>AU8/100*'8. GVA assumptions'!$F$16</f>
        <v>0</v>
      </c>
      <c r="DC8" s="186">
        <f>AV8/100*'8. GVA assumptions'!$F$16</f>
        <v>0</v>
      </c>
      <c r="DD8" s="185">
        <f>DB8+CZ8+CX8+CV8+CT8+CR8+CP8</f>
        <v>1.3700810757832747E-4</v>
      </c>
      <c r="DE8" s="186">
        <f>DC8+DA8+CY8+CW8+CU8+CS8+CQ8</f>
        <v>1.3700810757832747E-4</v>
      </c>
      <c r="DF8" s="195">
        <f>AY8/100*'8. GVA assumptions'!$F$8</f>
        <v>0</v>
      </c>
      <c r="DG8" s="186">
        <f>AZ8/100*'8. GVA assumptions'!$F$10</f>
        <v>1.7527380703626952E-5</v>
      </c>
      <c r="DH8" s="186">
        <f>BA8/100*'8. GVA assumptions'!$F$12</f>
        <v>0</v>
      </c>
      <c r="DI8" s="186">
        <f>BB8/100*'8. GVA assumptions'!$F$13</f>
        <v>0</v>
      </c>
      <c r="DJ8" s="186">
        <f>BC8/100*'8. GVA assumptions'!$F$14</f>
        <v>1.1948072687470051E-4</v>
      </c>
      <c r="DK8" s="186">
        <f>BD8/100*'8. GVA assumptions'!$F$15</f>
        <v>0</v>
      </c>
      <c r="DL8" s="189">
        <f>BE8/100*'8. GVA assumptions'!$F$16</f>
        <v>0</v>
      </c>
      <c r="DM8" s="192">
        <f>SUM(DF8:DL8)</f>
        <v>1.3700810757832747E-4</v>
      </c>
      <c r="DN8" s="193">
        <f t="shared" ref="DN8:DN62" si="21">NPV(3.5%,DM8,DM8,DM8,DM8,DM8,DM8,DM8,DM8,DM8,DM8,DM8,DM8,DM8,DM8,DM8,DM8,DM8,DM8,DM8,DM8)</f>
        <v>1.9472144805404575E-3</v>
      </c>
      <c r="DO8" s="154"/>
      <c r="DP8" s="154"/>
      <c r="DQ8" s="154"/>
      <c r="DR8" s="154"/>
      <c r="DS8" s="154"/>
      <c r="DT8" s="154"/>
    </row>
    <row r="9" spans="1:124">
      <c r="A9" s="146" t="s">
        <v>295</v>
      </c>
      <c r="B9" s="185">
        <v>0</v>
      </c>
      <c r="C9" s="186">
        <v>1.0039729309082E-4</v>
      </c>
      <c r="D9" s="186">
        <v>0</v>
      </c>
      <c r="E9" s="186">
        <v>0</v>
      </c>
      <c r="F9" s="186">
        <v>1.1233895111084E-4</v>
      </c>
      <c r="G9" s="186">
        <v>0</v>
      </c>
      <c r="H9" s="186">
        <v>0</v>
      </c>
      <c r="I9" s="187">
        <f t="shared" si="3"/>
        <v>2.1273624420166E-4</v>
      </c>
      <c r="J9" s="188"/>
      <c r="K9" s="190">
        <v>0</v>
      </c>
      <c r="L9" s="147"/>
      <c r="M9" s="194"/>
      <c r="N9" s="190">
        <v>2.8445901E-4</v>
      </c>
      <c r="O9" s="135"/>
      <c r="P9" s="194"/>
      <c r="Q9" s="190">
        <v>0</v>
      </c>
      <c r="R9" s="147"/>
      <c r="S9" s="194"/>
      <c r="T9" s="190">
        <v>0</v>
      </c>
      <c r="U9" s="147"/>
      <c r="V9" s="194"/>
      <c r="W9" s="190">
        <v>3.1454901000000003E-4</v>
      </c>
      <c r="X9" s="147"/>
      <c r="Y9" s="194"/>
      <c r="Z9" s="190">
        <v>0</v>
      </c>
      <c r="AA9" s="147"/>
      <c r="AB9" s="194"/>
      <c r="AC9" s="147">
        <v>0</v>
      </c>
      <c r="AD9" s="147"/>
      <c r="AE9" s="194"/>
      <c r="AF9" s="185">
        <f t="shared" si="4"/>
        <v>5.9900801999999997E-4</v>
      </c>
      <c r="AG9" s="186">
        <f t="shared" si="5"/>
        <v>0</v>
      </c>
      <c r="AH9" s="186">
        <f t="shared" si="6"/>
        <v>0</v>
      </c>
      <c r="AI9" s="184">
        <f t="shared" si="7"/>
        <v>0</v>
      </c>
      <c r="AJ9" s="183">
        <f t="shared" ref="AJ9:AJ21" si="22">K9</f>
        <v>0</v>
      </c>
      <c r="AK9" s="184">
        <f t="shared" si="8"/>
        <v>2.8445901E-4</v>
      </c>
      <c r="AL9" s="183">
        <f t="shared" ref="AL9:AL16" si="23">N9</f>
        <v>2.8445901E-4</v>
      </c>
      <c r="AM9" s="184">
        <f t="shared" si="9"/>
        <v>0</v>
      </c>
      <c r="AN9" s="189">
        <f t="shared" si="10"/>
        <v>0</v>
      </c>
      <c r="AO9" s="185">
        <f t="shared" si="11"/>
        <v>0</v>
      </c>
      <c r="AP9" s="189">
        <f t="shared" ref="AP9:AP16" si="24">T9</f>
        <v>0</v>
      </c>
      <c r="AQ9" s="185">
        <f t="shared" si="12"/>
        <v>3.1454901000000003E-4</v>
      </c>
      <c r="AR9" s="189">
        <f t="shared" ref="AR9:AR21" si="25">W9</f>
        <v>3.1454901000000003E-4</v>
      </c>
      <c r="AS9" s="185">
        <f t="shared" si="13"/>
        <v>0</v>
      </c>
      <c r="AT9" s="189">
        <f t="shared" ref="AT9:AT16" si="26">Z9</f>
        <v>0</v>
      </c>
      <c r="AU9" s="186">
        <f t="shared" si="14"/>
        <v>0</v>
      </c>
      <c r="AV9" s="186">
        <f t="shared" ref="AV9:AV35" si="27">AC9</f>
        <v>0</v>
      </c>
      <c r="AW9" s="190">
        <f t="shared" ref="AW9:AW27" si="28">AU9+AS9+AQ9+AO9+AM9+AK9+AI9</f>
        <v>5.9900801999999997E-4</v>
      </c>
      <c r="AX9" s="147">
        <f t="shared" si="1"/>
        <v>5.9900801999999997E-4</v>
      </c>
      <c r="AY9" s="191">
        <f>AI9+((AJ9-AI9)*'9. BE assumptions'!B9)</f>
        <v>0</v>
      </c>
      <c r="AZ9" s="192">
        <f>AK9+((AL9-AK9)*'9. BE assumptions'!C9)</f>
        <v>2.8445901E-4</v>
      </c>
      <c r="BA9" s="192">
        <f>AM9+((AN9-AM9)*'9. BE assumptions'!D9)</f>
        <v>0</v>
      </c>
      <c r="BB9" s="192">
        <f>AO9+((AP9-AO9)*'9. BE assumptions'!E9)</f>
        <v>0</v>
      </c>
      <c r="BC9" s="192">
        <f>AQ9+((AR9-AQ9)*'9. BE assumptions'!F9)</f>
        <v>3.1454901000000003E-4</v>
      </c>
      <c r="BD9" s="192">
        <f>AS9+((AT9-AS9)*'9. BE assumptions'!G9)</f>
        <v>0</v>
      </c>
      <c r="BE9" s="193">
        <f>AU9+(AV9-AU9)*'9. BE assumptions'!H9</f>
        <v>0</v>
      </c>
      <c r="BF9" s="192">
        <f t="shared" si="15"/>
        <v>5.9900801999999997E-4</v>
      </c>
      <c r="BG9" s="193">
        <f t="shared" si="16"/>
        <v>8.5133435613439102E-3</v>
      </c>
      <c r="BH9" s="154"/>
      <c r="BI9" s="185">
        <f>B9/100*'8. GVA assumptions'!$F$8</f>
        <v>0</v>
      </c>
      <c r="BJ9" s="147">
        <f>C9/100*'8. GVA assumptions'!$F$10</f>
        <v>4.2065712410040964E-5</v>
      </c>
      <c r="BK9" s="186">
        <f>D9/100*'8. GVA assumptions'!$F$12</f>
        <v>0</v>
      </c>
      <c r="BL9" s="186">
        <f>E9/100*'8. GVA assumptions'!$F$13</f>
        <v>0</v>
      </c>
      <c r="BM9" s="186">
        <f>F9/100*'8. GVA assumptions'!$F$14</f>
        <v>4.9783639578801108E-5</v>
      </c>
      <c r="BN9" s="186">
        <f>G9/100*'8. GVA assumptions'!$F$15</f>
        <v>0</v>
      </c>
      <c r="BO9" s="186">
        <f>H9/100*'8. GVA assumptions'!$F$16</f>
        <v>0</v>
      </c>
      <c r="BP9" s="187">
        <f t="shared" si="17"/>
        <v>9.1849351988842066E-5</v>
      </c>
      <c r="BQ9" s="154"/>
      <c r="BR9" s="185">
        <f>K9/100*'8. GVA assumptions'!$F$8</f>
        <v>0</v>
      </c>
      <c r="BS9" s="186">
        <f>L9/100*'8. GVA assumptions'!$F$8</f>
        <v>0</v>
      </c>
      <c r="BT9" s="189">
        <f>M9/100*'8. GVA assumptions'!$F$8</f>
        <v>0</v>
      </c>
      <c r="BU9" s="190">
        <f>N9/100*'8. GVA assumptions'!$F$10</f>
        <v>1.1918619057070071E-4</v>
      </c>
      <c r="BV9" s="147">
        <f>O9/100*'8. GVA assumptions'!$F$10</f>
        <v>0</v>
      </c>
      <c r="BW9" s="194">
        <f>P9/100*'8. GVA assumptions'!$F$10</f>
        <v>0</v>
      </c>
      <c r="BX9" s="185">
        <f>Q9/100*'8. GVA assumptions'!$F$12</f>
        <v>0</v>
      </c>
      <c r="BY9" s="186">
        <f>R9/100*'8. GVA assumptions'!$F$12</f>
        <v>0</v>
      </c>
      <c r="BZ9" s="189">
        <f>S9/100*'8. GVA assumptions'!$F$12</f>
        <v>0</v>
      </c>
      <c r="CA9" s="185">
        <f>T9/100*'8. GVA assumptions'!$F$13</f>
        <v>0</v>
      </c>
      <c r="CB9" s="186">
        <f>U9/100*'8. GVA assumptions'!$F$13</f>
        <v>0</v>
      </c>
      <c r="CC9" s="189">
        <f>V9/100*'8. GVA assumptions'!$F$13</f>
        <v>0</v>
      </c>
      <c r="CD9" s="185">
        <f>W9/100*'8. GVA assumptions'!$F$14</f>
        <v>1.3939416728449118E-4</v>
      </c>
      <c r="CE9" s="186">
        <f>X9/100*'8. GVA assumptions'!$F$14</f>
        <v>0</v>
      </c>
      <c r="CF9" s="189">
        <f>Y9/100*'8. GVA assumptions'!$F$14</f>
        <v>0</v>
      </c>
      <c r="CG9" s="185">
        <f>Z9/100*'8. GVA assumptions'!$F$15</f>
        <v>0</v>
      </c>
      <c r="CH9" s="186">
        <f>AA9/100*'8. GVA assumptions'!$F$15</f>
        <v>0</v>
      </c>
      <c r="CI9" s="189">
        <f>AB9/100*'8. GVA assumptions'!$F$15</f>
        <v>0</v>
      </c>
      <c r="CJ9" s="185">
        <f>AC9/100*'8. GVA assumptions'!$F$16</f>
        <v>0</v>
      </c>
      <c r="CK9" s="186">
        <f>AD9/100*'8. GVA assumptions'!$F$16</f>
        <v>0</v>
      </c>
      <c r="CL9" s="189">
        <f>AE9/100*'8. GVA assumptions'!$F$16</f>
        <v>0</v>
      </c>
      <c r="CM9" s="186">
        <f t="shared" si="18"/>
        <v>2.5858035785519188E-4</v>
      </c>
      <c r="CN9" s="186">
        <f t="shared" si="19"/>
        <v>0</v>
      </c>
      <c r="CO9" s="186">
        <f t="shared" si="20"/>
        <v>0</v>
      </c>
      <c r="CP9" s="185">
        <f>AI9/100*'8. GVA assumptions'!$F$8</f>
        <v>0</v>
      </c>
      <c r="CQ9" s="186">
        <f>AJ9/100*'8. GVA assumptions'!$F$8</f>
        <v>0</v>
      </c>
      <c r="CR9" s="186">
        <f>AK9/100*'8. GVA assumptions'!$F$10</f>
        <v>1.1918619057070071E-4</v>
      </c>
      <c r="CS9" s="186">
        <f>AL9/100*'8. GVA assumptions'!$F$10</f>
        <v>1.1918619057070071E-4</v>
      </c>
      <c r="CT9" s="186">
        <f>AM9/100*'8. GVA assumptions'!$F$12</f>
        <v>0</v>
      </c>
      <c r="CU9" s="186">
        <f>AN9/100*'8. GVA assumptions'!$F$12</f>
        <v>0</v>
      </c>
      <c r="CV9" s="186">
        <f>AO9/100*'8. GVA assumptions'!$F$13</f>
        <v>0</v>
      </c>
      <c r="CW9" s="186">
        <f>AP9/100*'8. GVA assumptions'!$F$13</f>
        <v>0</v>
      </c>
      <c r="CX9" s="186">
        <f>AQ9/100*'8. GVA assumptions'!$F$14</f>
        <v>1.3939416728449118E-4</v>
      </c>
      <c r="CY9" s="186">
        <f>AR9/100*'8. GVA assumptions'!$F$14</f>
        <v>1.3939416728449118E-4</v>
      </c>
      <c r="CZ9" s="186">
        <f>AS9/100*'8. GVA assumptions'!$F$15</f>
        <v>0</v>
      </c>
      <c r="DA9" s="186">
        <f>AT9/100*'8. GVA assumptions'!$F$15</f>
        <v>0</v>
      </c>
      <c r="DB9" s="186">
        <f>AU9/100*'8. GVA assumptions'!$F$16</f>
        <v>0</v>
      </c>
      <c r="DC9" s="186">
        <f>AV9/100*'8. GVA assumptions'!$F$16</f>
        <v>0</v>
      </c>
      <c r="DD9" s="185">
        <f t="shared" ref="DD9:DD61" si="29">DB9+CZ9+CX9+CV9+CT9+CR9+CP9</f>
        <v>2.5858035785519188E-4</v>
      </c>
      <c r="DE9" s="186">
        <f t="shared" ref="DE9:DE61" si="30">DC9+DA9+CY9+CW9+CU9+CS9+CQ9</f>
        <v>2.5858035785519188E-4</v>
      </c>
      <c r="DF9" s="195">
        <f>AY9/100*'8. GVA assumptions'!$F$8</f>
        <v>0</v>
      </c>
      <c r="DG9" s="186">
        <f>AZ9/100*'8. GVA assumptions'!$F$10</f>
        <v>1.1918619057070071E-4</v>
      </c>
      <c r="DH9" s="186">
        <f>BA9/100*'8. GVA assumptions'!$F$12</f>
        <v>0</v>
      </c>
      <c r="DI9" s="186">
        <f>BB9/100*'8. GVA assumptions'!$F$13</f>
        <v>0</v>
      </c>
      <c r="DJ9" s="186">
        <f>BC9/100*'8. GVA assumptions'!$F$14</f>
        <v>1.3939416728449118E-4</v>
      </c>
      <c r="DK9" s="186">
        <f>BD9/100*'8. GVA assumptions'!$F$15</f>
        <v>0</v>
      </c>
      <c r="DL9" s="189">
        <f>BE9/100*'8. GVA assumptions'!$F$16</f>
        <v>0</v>
      </c>
      <c r="DM9" s="192">
        <f t="shared" ref="DM9:DM61" si="31">SUM(DF9:DL9)</f>
        <v>2.5858035785519188E-4</v>
      </c>
      <c r="DN9" s="193">
        <f t="shared" si="21"/>
        <v>3.6750483318011376E-3</v>
      </c>
      <c r="DO9" s="154"/>
      <c r="DP9" s="154"/>
      <c r="DQ9" s="154"/>
      <c r="DR9" s="154"/>
      <c r="DS9" s="154"/>
      <c r="DT9" s="154"/>
    </row>
    <row r="10" spans="1:124">
      <c r="A10" s="146" t="s">
        <v>296</v>
      </c>
      <c r="B10" s="185">
        <v>1.7026693749999999</v>
      </c>
      <c r="C10" s="186">
        <v>5.3069864891378798E-2</v>
      </c>
      <c r="D10" s="186">
        <v>0</v>
      </c>
      <c r="E10" s="186">
        <v>1.4909048828125E-2</v>
      </c>
      <c r="F10" s="186">
        <v>1.941570703125E-2</v>
      </c>
      <c r="G10" s="186">
        <v>0</v>
      </c>
      <c r="H10" s="186">
        <v>0</v>
      </c>
      <c r="I10" s="187">
        <f t="shared" si="3"/>
        <v>1.7900639957507536</v>
      </c>
      <c r="J10" s="188"/>
      <c r="K10" s="190"/>
      <c r="L10" s="147"/>
      <c r="M10" s="194"/>
      <c r="N10" s="190"/>
      <c r="O10" s="147"/>
      <c r="P10" s="194"/>
      <c r="Q10" s="190"/>
      <c r="R10" s="147"/>
      <c r="S10" s="194"/>
      <c r="T10" s="190"/>
      <c r="U10" s="147"/>
      <c r="V10" s="194"/>
      <c r="W10" s="190"/>
      <c r="X10" s="147"/>
      <c r="Y10" s="194"/>
      <c r="Z10" s="190"/>
      <c r="AA10" s="147"/>
      <c r="AB10" s="194"/>
      <c r="AC10" s="147"/>
      <c r="AD10" s="147"/>
      <c r="AE10" s="194"/>
      <c r="AF10" s="185"/>
      <c r="AG10" s="186"/>
      <c r="AH10" s="186"/>
      <c r="AI10" s="184">
        <f t="shared" si="7"/>
        <v>0</v>
      </c>
      <c r="AJ10" s="183">
        <f t="shared" si="22"/>
        <v>0</v>
      </c>
      <c r="AK10" s="184">
        <f t="shared" si="8"/>
        <v>0</v>
      </c>
      <c r="AL10" s="183">
        <f t="shared" si="23"/>
        <v>0</v>
      </c>
      <c r="AM10" s="184">
        <f t="shared" si="9"/>
        <v>0</v>
      </c>
      <c r="AN10" s="189">
        <f t="shared" si="10"/>
        <v>0</v>
      </c>
      <c r="AO10" s="185">
        <f t="shared" si="11"/>
        <v>0</v>
      </c>
      <c r="AP10" s="189">
        <f t="shared" si="24"/>
        <v>0</v>
      </c>
      <c r="AQ10" s="185">
        <f t="shared" si="12"/>
        <v>0</v>
      </c>
      <c r="AR10" s="189">
        <f t="shared" si="25"/>
        <v>0</v>
      </c>
      <c r="AS10" s="185">
        <f t="shared" si="13"/>
        <v>0</v>
      </c>
      <c r="AT10" s="189">
        <f t="shared" si="26"/>
        <v>0</v>
      </c>
      <c r="AU10" s="186">
        <f t="shared" si="14"/>
        <v>0</v>
      </c>
      <c r="AV10" s="186">
        <f t="shared" si="27"/>
        <v>0</v>
      </c>
      <c r="AW10" s="190">
        <f t="shared" si="28"/>
        <v>0</v>
      </c>
      <c r="AX10" s="147">
        <f t="shared" si="1"/>
        <v>0</v>
      </c>
      <c r="AY10" s="191">
        <f>AI10+((AJ10-AI10)*'9. BE assumptions'!B10)</f>
        <v>0</v>
      </c>
      <c r="AZ10" s="192">
        <f>AK10+((AL10-AK10)*'9. BE assumptions'!C10)</f>
        <v>0</v>
      </c>
      <c r="BA10" s="192">
        <f>AM10+((AN10-AM10)*'9. BE assumptions'!D10)</f>
        <v>0</v>
      </c>
      <c r="BB10" s="192">
        <f>AO10+((AP10-AO10)*'9. BE assumptions'!E10)</f>
        <v>0</v>
      </c>
      <c r="BC10" s="192">
        <f>AQ10+((AR10-AQ10)*'9. BE assumptions'!F10)</f>
        <v>0</v>
      </c>
      <c r="BD10" s="192">
        <f>AS10+((AT10-AS10)*'9. BE assumptions'!G10)</f>
        <v>0</v>
      </c>
      <c r="BE10" s="193">
        <f>AU10+(AV10-AU10)*'9. BE assumptions'!H10</f>
        <v>0</v>
      </c>
      <c r="BF10" s="192">
        <f t="shared" si="15"/>
        <v>0</v>
      </c>
      <c r="BG10" s="193">
        <f t="shared" si="16"/>
        <v>0</v>
      </c>
      <c r="BH10" s="154"/>
      <c r="BI10" s="185">
        <f>B10/100*'8. GVA assumptions'!$F$8</f>
        <v>0.80870534184087695</v>
      </c>
      <c r="BJ10" s="147">
        <f>C10/100*'8. GVA assumptions'!$F$10</f>
        <v>2.2235875145966415E-2</v>
      </c>
      <c r="BK10" s="186">
        <f>D10/100*'8. GVA assumptions'!$F$12</f>
        <v>0</v>
      </c>
      <c r="BL10" s="186">
        <f>E10/100*'8. GVA assumptions'!$F$13</f>
        <v>7.2192362118335823E-3</v>
      </c>
      <c r="BM10" s="186">
        <f>F10/100*'8. GVA assumptions'!$F$14</f>
        <v>8.6041800413256229E-3</v>
      </c>
      <c r="BN10" s="186">
        <f>G10/100*'8. GVA assumptions'!$F$15</f>
        <v>0</v>
      </c>
      <c r="BO10" s="186">
        <f>H10/100*'8. GVA assumptions'!$F$16</f>
        <v>0</v>
      </c>
      <c r="BP10" s="187">
        <f t="shared" si="17"/>
        <v>0.84676463324000251</v>
      </c>
      <c r="BQ10" s="154"/>
      <c r="BR10" s="185">
        <f>K10/100*'8. GVA assumptions'!$F$8</f>
        <v>0</v>
      </c>
      <c r="BS10" s="186">
        <f>L10/100*'8. GVA assumptions'!$F$8</f>
        <v>0</v>
      </c>
      <c r="BT10" s="189">
        <f>M10/100*'8. GVA assumptions'!$F$8</f>
        <v>0</v>
      </c>
      <c r="BU10" s="190">
        <f>N10/100*'8. GVA assumptions'!$F$10</f>
        <v>0</v>
      </c>
      <c r="BV10" s="147">
        <f>O10/100*'8. GVA assumptions'!$F$10</f>
        <v>0</v>
      </c>
      <c r="BW10" s="194">
        <f>P10/100*'8. GVA assumptions'!$F$10</f>
        <v>0</v>
      </c>
      <c r="BX10" s="185">
        <f>Q10/100*'8. GVA assumptions'!$F$12</f>
        <v>0</v>
      </c>
      <c r="BY10" s="186">
        <f>R10/100*'8. GVA assumptions'!$F$12</f>
        <v>0</v>
      </c>
      <c r="BZ10" s="189">
        <f>S10/100*'8. GVA assumptions'!$F$12</f>
        <v>0</v>
      </c>
      <c r="CA10" s="185">
        <f>T10/100*'8. GVA assumptions'!$F$13</f>
        <v>0</v>
      </c>
      <c r="CB10" s="186">
        <f>U10/100*'8. GVA assumptions'!$F$13</f>
        <v>0</v>
      </c>
      <c r="CC10" s="189">
        <f>V10/100*'8. GVA assumptions'!$F$13</f>
        <v>0</v>
      </c>
      <c r="CD10" s="185">
        <f>W10/100*'8. GVA assumptions'!$F$14</f>
        <v>0</v>
      </c>
      <c r="CE10" s="186">
        <f>X10/100*'8. GVA assumptions'!$F$14</f>
        <v>0</v>
      </c>
      <c r="CF10" s="189">
        <f>Y10/100*'8. GVA assumptions'!$F$14</f>
        <v>0</v>
      </c>
      <c r="CG10" s="185">
        <f>Z10/100*'8. GVA assumptions'!$F$15</f>
        <v>0</v>
      </c>
      <c r="CH10" s="186">
        <f>AA10/100*'8. GVA assumptions'!$F$15</f>
        <v>0</v>
      </c>
      <c r="CI10" s="189">
        <f>AB10/100*'8. GVA assumptions'!$F$15</f>
        <v>0</v>
      </c>
      <c r="CJ10" s="185">
        <f>AC10/100*'8. GVA assumptions'!$F$16</f>
        <v>0</v>
      </c>
      <c r="CK10" s="186">
        <f>AD10/100*'8. GVA assumptions'!$F$16</f>
        <v>0</v>
      </c>
      <c r="CL10" s="189">
        <f>AE10/100*'8. GVA assumptions'!$F$16</f>
        <v>0</v>
      </c>
      <c r="CM10" s="186">
        <f t="shared" si="18"/>
        <v>0</v>
      </c>
      <c r="CN10" s="186">
        <f t="shared" si="19"/>
        <v>0</v>
      </c>
      <c r="CO10" s="186">
        <f t="shared" si="20"/>
        <v>0</v>
      </c>
      <c r="CP10" s="185">
        <f>AI10/100*'8. GVA assumptions'!$F$8</f>
        <v>0</v>
      </c>
      <c r="CQ10" s="186">
        <f>AJ10/100*'8. GVA assumptions'!$F$8</f>
        <v>0</v>
      </c>
      <c r="CR10" s="186">
        <f>AK10/100*'8. GVA assumptions'!$F$10</f>
        <v>0</v>
      </c>
      <c r="CS10" s="186">
        <f>AL10/100*'8. GVA assumptions'!$F$10</f>
        <v>0</v>
      </c>
      <c r="CT10" s="186">
        <f>AM10/100*'8. GVA assumptions'!$F$12</f>
        <v>0</v>
      </c>
      <c r="CU10" s="186">
        <f>AN10/100*'8. GVA assumptions'!$F$12</f>
        <v>0</v>
      </c>
      <c r="CV10" s="186">
        <f>AO10/100*'8. GVA assumptions'!$F$13</f>
        <v>0</v>
      </c>
      <c r="CW10" s="186">
        <f>AP10/100*'8. GVA assumptions'!$F$13</f>
        <v>0</v>
      </c>
      <c r="CX10" s="186">
        <f>AQ10/100*'8. GVA assumptions'!$F$14</f>
        <v>0</v>
      </c>
      <c r="CY10" s="186">
        <f>AR10/100*'8. GVA assumptions'!$F$14</f>
        <v>0</v>
      </c>
      <c r="CZ10" s="186">
        <f>AS10/100*'8. GVA assumptions'!$F$15</f>
        <v>0</v>
      </c>
      <c r="DA10" s="186">
        <f>AT10/100*'8. GVA assumptions'!$F$15</f>
        <v>0</v>
      </c>
      <c r="DB10" s="186">
        <f>AU10/100*'8. GVA assumptions'!$F$16</f>
        <v>0</v>
      </c>
      <c r="DC10" s="186">
        <f>AV10/100*'8. GVA assumptions'!$F$16</f>
        <v>0</v>
      </c>
      <c r="DD10" s="185">
        <f t="shared" si="29"/>
        <v>0</v>
      </c>
      <c r="DE10" s="186">
        <f t="shared" si="30"/>
        <v>0</v>
      </c>
      <c r="DF10" s="195">
        <f>AY10/100*'8. GVA assumptions'!$F$8</f>
        <v>0</v>
      </c>
      <c r="DG10" s="186">
        <f>AZ10/100*'8. GVA assumptions'!$F$10</f>
        <v>0</v>
      </c>
      <c r="DH10" s="186">
        <f>BA10/100*'8. GVA assumptions'!$F$12</f>
        <v>0</v>
      </c>
      <c r="DI10" s="186">
        <f>BB10/100*'8. GVA assumptions'!$F$13</f>
        <v>0</v>
      </c>
      <c r="DJ10" s="186">
        <f>BC10/100*'8. GVA assumptions'!$F$14</f>
        <v>0</v>
      </c>
      <c r="DK10" s="186">
        <f>BD10/100*'8. GVA assumptions'!$F$15</f>
        <v>0</v>
      </c>
      <c r="DL10" s="189">
        <f>BE10/100*'8. GVA assumptions'!$F$16</f>
        <v>0</v>
      </c>
      <c r="DM10" s="192">
        <f t="shared" si="31"/>
        <v>0</v>
      </c>
      <c r="DN10" s="193">
        <f t="shared" si="21"/>
        <v>0</v>
      </c>
      <c r="DO10" s="154"/>
      <c r="DP10" s="154"/>
      <c r="DQ10" s="154"/>
      <c r="DR10" s="154"/>
      <c r="DS10" s="154"/>
      <c r="DT10" s="154"/>
    </row>
    <row r="11" spans="1:124">
      <c r="A11" s="146" t="s">
        <v>298</v>
      </c>
      <c r="B11" s="185">
        <v>4.54789245605469E-4</v>
      </c>
      <c r="C11" s="186">
        <v>2.3426034545898401E-4</v>
      </c>
      <c r="D11" s="186">
        <v>0</v>
      </c>
      <c r="E11" s="186">
        <v>1.6179359436035198E-4</v>
      </c>
      <c r="F11" s="186">
        <v>1.4604061889648401E-4</v>
      </c>
      <c r="G11" s="186">
        <v>0</v>
      </c>
      <c r="H11" s="186">
        <v>0</v>
      </c>
      <c r="I11" s="187">
        <v>9.9688380432128888E-4</v>
      </c>
      <c r="J11" s="188"/>
      <c r="K11" s="190">
        <f>B11</f>
        <v>4.54789245605469E-4</v>
      </c>
      <c r="L11" s="147"/>
      <c r="M11" s="194"/>
      <c r="N11" s="190">
        <f>C11</f>
        <v>2.3426034545898401E-4</v>
      </c>
      <c r="O11" s="147"/>
      <c r="P11" s="194"/>
      <c r="Q11" s="190">
        <f>D11</f>
        <v>0</v>
      </c>
      <c r="R11" s="147"/>
      <c r="S11" s="194"/>
      <c r="T11" s="190">
        <f>E11</f>
        <v>1.6179359436035198E-4</v>
      </c>
      <c r="U11" s="147"/>
      <c r="V11" s="194"/>
      <c r="W11" s="190">
        <f>F11</f>
        <v>1.4604061889648401E-4</v>
      </c>
      <c r="X11" s="147"/>
      <c r="Y11" s="194"/>
      <c r="Z11" s="190">
        <f>G11</f>
        <v>0</v>
      </c>
      <c r="AA11" s="147"/>
      <c r="AB11" s="194"/>
      <c r="AC11" s="147">
        <v>0</v>
      </c>
      <c r="AD11" s="147"/>
      <c r="AE11" s="194"/>
      <c r="AF11" s="185">
        <f t="shared" si="4"/>
        <v>9.968838043212891E-4</v>
      </c>
      <c r="AG11" s="186">
        <f t="shared" si="5"/>
        <v>0</v>
      </c>
      <c r="AH11" s="186">
        <f t="shared" si="6"/>
        <v>0</v>
      </c>
      <c r="AI11" s="184">
        <f t="shared" si="7"/>
        <v>4.54789245605469E-4</v>
      </c>
      <c r="AJ11" s="183">
        <f t="shared" si="22"/>
        <v>4.54789245605469E-4</v>
      </c>
      <c r="AK11" s="184">
        <f t="shared" si="8"/>
        <v>2.3426034545898401E-4</v>
      </c>
      <c r="AL11" s="183">
        <f t="shared" si="23"/>
        <v>2.3426034545898401E-4</v>
      </c>
      <c r="AM11" s="184">
        <f t="shared" si="9"/>
        <v>0</v>
      </c>
      <c r="AN11" s="189">
        <f t="shared" si="10"/>
        <v>0</v>
      </c>
      <c r="AO11" s="185">
        <f t="shared" si="11"/>
        <v>1.6179359436035198E-4</v>
      </c>
      <c r="AP11" s="189">
        <f t="shared" si="24"/>
        <v>1.6179359436035198E-4</v>
      </c>
      <c r="AQ11" s="185">
        <f t="shared" si="12"/>
        <v>1.4604061889648401E-4</v>
      </c>
      <c r="AR11" s="189">
        <f t="shared" si="25"/>
        <v>1.4604061889648401E-4</v>
      </c>
      <c r="AS11" s="185">
        <f t="shared" si="13"/>
        <v>0</v>
      </c>
      <c r="AT11" s="189">
        <f t="shared" si="26"/>
        <v>0</v>
      </c>
      <c r="AU11" s="186">
        <f t="shared" si="14"/>
        <v>0</v>
      </c>
      <c r="AV11" s="186">
        <f t="shared" si="27"/>
        <v>0</v>
      </c>
      <c r="AW11" s="190">
        <f t="shared" si="28"/>
        <v>9.968838043212891E-4</v>
      </c>
      <c r="AX11" s="147">
        <f t="shared" si="1"/>
        <v>9.968838043212891E-4</v>
      </c>
      <c r="AY11" s="191">
        <f>AI11+((AJ11-AI11)*'9. BE assumptions'!B11)</f>
        <v>4.54789245605469E-4</v>
      </c>
      <c r="AZ11" s="192">
        <f>AK11+((AL11-AK11)*'9. BE assumptions'!C11)</f>
        <v>2.3426034545898401E-4</v>
      </c>
      <c r="BA11" s="192">
        <f>AM11+((AN11-AM11)*'9. BE assumptions'!D11)</f>
        <v>0</v>
      </c>
      <c r="BB11" s="192">
        <f>AO11+((AP11-AO11)*'9. BE assumptions'!E11)</f>
        <v>1.6179359436035198E-4</v>
      </c>
      <c r="BC11" s="192">
        <f>AQ11+((AR11-AQ11)*'9. BE assumptions'!F11)</f>
        <v>1.4604061889648401E-4</v>
      </c>
      <c r="BD11" s="192">
        <f>AS11+((AT11-AS11)*'9. BE assumptions'!G11)</f>
        <v>0</v>
      </c>
      <c r="BE11" s="193">
        <f>AU11+(AV11-AU11)*'9. BE assumptions'!H11</f>
        <v>0</v>
      </c>
      <c r="BF11" s="192">
        <f t="shared" si="15"/>
        <v>9.9688380432128888E-4</v>
      </c>
      <c r="BG11" s="193">
        <f t="shared" si="16"/>
        <v>1.4168114672198655E-2</v>
      </c>
      <c r="BH11" s="154"/>
      <c r="BI11" s="185">
        <f>B11/100*'8. GVA assumptions'!$F$8</f>
        <v>2.1600816795857704E-4</v>
      </c>
      <c r="BJ11" s="147">
        <f>C11/100*'8. GVA assumptions'!$F$10</f>
        <v>9.8153326825656362E-5</v>
      </c>
      <c r="BK11" s="186">
        <f>D11/100*'8. GVA assumptions'!$F$12</f>
        <v>0</v>
      </c>
      <c r="BL11" s="186">
        <f>E11/100*'8. GVA assumptions'!$F$13</f>
        <v>7.8343440196235547E-5</v>
      </c>
      <c r="BM11" s="186">
        <f>F11/100*'8. GVA assumptions'!$F$14</f>
        <v>6.4718723676120019E-5</v>
      </c>
      <c r="BN11" s="186">
        <f>G11/100*'8. GVA assumptions'!$F$15</f>
        <v>0</v>
      </c>
      <c r="BO11" s="186">
        <f>H11/100*'8. GVA assumptions'!$F$16</f>
        <v>0</v>
      </c>
      <c r="BP11" s="187">
        <f t="shared" si="17"/>
        <v>4.57223658656589E-4</v>
      </c>
      <c r="BQ11" s="154"/>
      <c r="BR11" s="185">
        <f>K11/100*'8. GVA assumptions'!$F$8</f>
        <v>2.1600816795857704E-4</v>
      </c>
      <c r="BS11" s="186">
        <f>L11/100*'8. GVA assumptions'!$F$8</f>
        <v>0</v>
      </c>
      <c r="BT11" s="189">
        <f>M11/100*'8. GVA assumptions'!$F$8</f>
        <v>0</v>
      </c>
      <c r="BU11" s="190">
        <f>N11/100*'8. GVA assumptions'!$F$10</f>
        <v>9.8153326825656362E-5</v>
      </c>
      <c r="BV11" s="147">
        <f>O11/100*'8. GVA assumptions'!$F$10</f>
        <v>0</v>
      </c>
      <c r="BW11" s="194">
        <f>P11/100*'8. GVA assumptions'!$F$10</f>
        <v>0</v>
      </c>
      <c r="BX11" s="185">
        <f>Q11/100*'8. GVA assumptions'!$F$12</f>
        <v>0</v>
      </c>
      <c r="BY11" s="186">
        <f>R11/100*'8. GVA assumptions'!$F$12</f>
        <v>0</v>
      </c>
      <c r="BZ11" s="189">
        <f>S11/100*'8. GVA assumptions'!$F$12</f>
        <v>0</v>
      </c>
      <c r="CA11" s="185">
        <f>T11/100*'8. GVA assumptions'!$F$13</f>
        <v>7.8343440196235547E-5</v>
      </c>
      <c r="CB11" s="186">
        <f>U11/100*'8. GVA assumptions'!$F$13</f>
        <v>0</v>
      </c>
      <c r="CC11" s="189">
        <f>V11/100*'8. GVA assumptions'!$F$13</f>
        <v>0</v>
      </c>
      <c r="CD11" s="185">
        <f>W11/100*'8. GVA assumptions'!$F$14</f>
        <v>6.4718723676120019E-5</v>
      </c>
      <c r="CE11" s="186">
        <f>X11/100*'8. GVA assumptions'!$F$14</f>
        <v>0</v>
      </c>
      <c r="CF11" s="189">
        <f>Y11/100*'8. GVA assumptions'!$F$14</f>
        <v>0</v>
      </c>
      <c r="CG11" s="185">
        <f>Z11/100*'8. GVA assumptions'!$F$15</f>
        <v>0</v>
      </c>
      <c r="CH11" s="186">
        <f>AA11/100*'8. GVA assumptions'!$F$15</f>
        <v>0</v>
      </c>
      <c r="CI11" s="189">
        <f>AB11/100*'8. GVA assumptions'!$F$15</f>
        <v>0</v>
      </c>
      <c r="CJ11" s="185">
        <f>AC11/100*'8. GVA assumptions'!$F$16</f>
        <v>0</v>
      </c>
      <c r="CK11" s="186">
        <f>AD11/100*'8. GVA assumptions'!$F$16</f>
        <v>0</v>
      </c>
      <c r="CL11" s="189">
        <f>AE11/100*'8. GVA assumptions'!$F$16</f>
        <v>0</v>
      </c>
      <c r="CM11" s="186">
        <f t="shared" si="18"/>
        <v>4.57223658656589E-4</v>
      </c>
      <c r="CN11" s="186">
        <f t="shared" si="19"/>
        <v>0</v>
      </c>
      <c r="CO11" s="186">
        <f t="shared" si="20"/>
        <v>0</v>
      </c>
      <c r="CP11" s="185">
        <f>AI11/100*'8. GVA assumptions'!$F$8</f>
        <v>2.1600816795857704E-4</v>
      </c>
      <c r="CQ11" s="186">
        <f>AJ11/100*'8. GVA assumptions'!$F$8</f>
        <v>2.1600816795857704E-4</v>
      </c>
      <c r="CR11" s="186">
        <f>AK11/100*'8. GVA assumptions'!$F$10</f>
        <v>9.8153326825656362E-5</v>
      </c>
      <c r="CS11" s="186">
        <f>AL11/100*'8. GVA assumptions'!$F$10</f>
        <v>9.8153326825656362E-5</v>
      </c>
      <c r="CT11" s="186">
        <f>AM11/100*'8. GVA assumptions'!$F$12</f>
        <v>0</v>
      </c>
      <c r="CU11" s="186">
        <f>AN11/100*'8. GVA assumptions'!$F$12</f>
        <v>0</v>
      </c>
      <c r="CV11" s="186">
        <f>AO11/100*'8. GVA assumptions'!$F$13</f>
        <v>7.8343440196235547E-5</v>
      </c>
      <c r="CW11" s="186">
        <f>AP11/100*'8. GVA assumptions'!$F$13</f>
        <v>7.8343440196235547E-5</v>
      </c>
      <c r="CX11" s="186">
        <f>AQ11/100*'8. GVA assumptions'!$F$14</f>
        <v>6.4718723676120019E-5</v>
      </c>
      <c r="CY11" s="186">
        <f>AR11/100*'8. GVA assumptions'!$F$14</f>
        <v>6.4718723676120019E-5</v>
      </c>
      <c r="CZ11" s="186">
        <f>AS11/100*'8. GVA assumptions'!$F$15</f>
        <v>0</v>
      </c>
      <c r="DA11" s="186">
        <f>AT11/100*'8. GVA assumptions'!$F$15</f>
        <v>0</v>
      </c>
      <c r="DB11" s="186">
        <f>AU11/100*'8. GVA assumptions'!$F$16</f>
        <v>0</v>
      </c>
      <c r="DC11" s="186">
        <f>AV11/100*'8. GVA assumptions'!$F$16</f>
        <v>0</v>
      </c>
      <c r="DD11" s="185">
        <f t="shared" si="29"/>
        <v>4.57223658656589E-4</v>
      </c>
      <c r="DE11" s="186">
        <f t="shared" si="30"/>
        <v>4.57223658656589E-4</v>
      </c>
      <c r="DF11" s="195">
        <f>AY11/100*'8. GVA assumptions'!$F$8</f>
        <v>2.1600816795857704E-4</v>
      </c>
      <c r="DG11" s="186">
        <f>AZ11/100*'8. GVA assumptions'!$F$10</f>
        <v>9.8153326825656362E-5</v>
      </c>
      <c r="DH11" s="186">
        <f>BA11/100*'8. GVA assumptions'!$F$12</f>
        <v>0</v>
      </c>
      <c r="DI11" s="186">
        <f>BB11/100*'8. GVA assumptions'!$F$13</f>
        <v>7.8343440196235547E-5</v>
      </c>
      <c r="DJ11" s="186">
        <f>BC11/100*'8. GVA assumptions'!$F$14</f>
        <v>6.4718723676120019E-5</v>
      </c>
      <c r="DK11" s="186">
        <f>BD11/100*'8. GVA assumptions'!$F$15</f>
        <v>0</v>
      </c>
      <c r="DL11" s="189">
        <f>BE11/100*'8. GVA assumptions'!$F$16</f>
        <v>0</v>
      </c>
      <c r="DM11" s="192">
        <f t="shared" si="31"/>
        <v>4.57223658656589E-4</v>
      </c>
      <c r="DN11" s="193">
        <f t="shared" si="21"/>
        <v>6.4982470360216166E-3</v>
      </c>
      <c r="DO11" s="154"/>
      <c r="DP11" s="154"/>
      <c r="DQ11" s="154"/>
      <c r="DR11" s="154"/>
      <c r="DS11" s="154"/>
      <c r="DT11" s="154"/>
    </row>
    <row r="12" spans="1:124" s="80" customFormat="1">
      <c r="A12" s="146" t="s">
        <v>299</v>
      </c>
      <c r="B12" s="190">
        <v>0</v>
      </c>
      <c r="C12" s="147">
        <v>0</v>
      </c>
      <c r="D12" s="147">
        <v>0</v>
      </c>
      <c r="E12" s="147">
        <v>0</v>
      </c>
      <c r="F12" s="147">
        <v>0</v>
      </c>
      <c r="G12" s="147">
        <v>0</v>
      </c>
      <c r="H12" s="147">
        <v>0</v>
      </c>
      <c r="I12" s="196">
        <f t="shared" si="3"/>
        <v>0</v>
      </c>
      <c r="J12" s="197"/>
      <c r="K12" s="190">
        <f>B12</f>
        <v>0</v>
      </c>
      <c r="L12" s="147"/>
      <c r="M12" s="194"/>
      <c r="N12" s="190">
        <f>C12</f>
        <v>0</v>
      </c>
      <c r="O12" s="147"/>
      <c r="P12" s="194"/>
      <c r="Q12" s="190">
        <f>D12</f>
        <v>0</v>
      </c>
      <c r="R12" s="147"/>
      <c r="S12" s="194"/>
      <c r="T12" s="190">
        <f>E12</f>
        <v>0</v>
      </c>
      <c r="U12" s="147"/>
      <c r="V12" s="194"/>
      <c r="W12" s="190">
        <f>F12</f>
        <v>0</v>
      </c>
      <c r="X12" s="147"/>
      <c r="Y12" s="194"/>
      <c r="Z12" s="190">
        <f>G12</f>
        <v>0</v>
      </c>
      <c r="AA12" s="147"/>
      <c r="AB12" s="194"/>
      <c r="AC12" s="147">
        <f>H12</f>
        <v>0</v>
      </c>
      <c r="AD12" s="147"/>
      <c r="AE12" s="194"/>
      <c r="AF12" s="190">
        <f t="shared" si="4"/>
        <v>0</v>
      </c>
      <c r="AG12" s="147">
        <f t="shared" si="5"/>
        <v>0</v>
      </c>
      <c r="AH12" s="147">
        <f t="shared" si="6"/>
        <v>0</v>
      </c>
      <c r="AI12" s="184">
        <f t="shared" si="7"/>
        <v>0</v>
      </c>
      <c r="AJ12" s="183">
        <f t="shared" si="22"/>
        <v>0</v>
      </c>
      <c r="AK12" s="184">
        <f t="shared" si="8"/>
        <v>0</v>
      </c>
      <c r="AL12" s="183">
        <f t="shared" si="23"/>
        <v>0</v>
      </c>
      <c r="AM12" s="184">
        <f t="shared" si="9"/>
        <v>0</v>
      </c>
      <c r="AN12" s="194">
        <f t="shared" si="10"/>
        <v>0</v>
      </c>
      <c r="AO12" s="190">
        <f t="shared" si="11"/>
        <v>0</v>
      </c>
      <c r="AP12" s="194">
        <f t="shared" si="24"/>
        <v>0</v>
      </c>
      <c r="AQ12" s="190">
        <f t="shared" si="12"/>
        <v>0</v>
      </c>
      <c r="AR12" s="194">
        <f t="shared" si="25"/>
        <v>0</v>
      </c>
      <c r="AS12" s="190">
        <f t="shared" si="13"/>
        <v>0</v>
      </c>
      <c r="AT12" s="194">
        <f t="shared" si="26"/>
        <v>0</v>
      </c>
      <c r="AU12" s="147">
        <f t="shared" si="14"/>
        <v>0</v>
      </c>
      <c r="AV12" s="147">
        <f t="shared" si="27"/>
        <v>0</v>
      </c>
      <c r="AW12" s="190">
        <f t="shared" si="28"/>
        <v>0</v>
      </c>
      <c r="AX12" s="147">
        <f t="shared" si="1"/>
        <v>0</v>
      </c>
      <c r="AY12" s="191">
        <f>AI12+((AJ12-AI12)*'9. BE assumptions'!B12)</f>
        <v>0</v>
      </c>
      <c r="AZ12" s="192">
        <f>AK12+((AL12-AK12)*'9. BE assumptions'!C12)</f>
        <v>0</v>
      </c>
      <c r="BA12" s="192">
        <f>AM12+((AN12-AM12)*'9. BE assumptions'!D12)</f>
        <v>0</v>
      </c>
      <c r="BB12" s="192">
        <f>AO12+((AP12-AO12)*'9. BE assumptions'!E12)</f>
        <v>0</v>
      </c>
      <c r="BC12" s="192">
        <f>AQ12+((AR12-AQ12)*'9. BE assumptions'!F12)</f>
        <v>0</v>
      </c>
      <c r="BD12" s="192">
        <f>AS12+((AT12-AS12)*'9. BE assumptions'!G12)</f>
        <v>0</v>
      </c>
      <c r="BE12" s="193">
        <f>AU12+(AV12-AU12)*'9. BE assumptions'!H12</f>
        <v>0</v>
      </c>
      <c r="BF12" s="192">
        <f t="shared" si="15"/>
        <v>0</v>
      </c>
      <c r="BG12" s="193">
        <f t="shared" si="16"/>
        <v>0</v>
      </c>
      <c r="BH12" s="198"/>
      <c r="BI12" s="190">
        <f>B12/100*'8. GVA assumptions'!$F$8</f>
        <v>0</v>
      </c>
      <c r="BJ12" s="147">
        <f>C12/100*'8. GVA assumptions'!$F$10</f>
        <v>0</v>
      </c>
      <c r="BK12" s="147">
        <f>D12/100*'8. GVA assumptions'!$F$12</f>
        <v>0</v>
      </c>
      <c r="BL12" s="147">
        <f>E12/100*'8. GVA assumptions'!$F$13</f>
        <v>0</v>
      </c>
      <c r="BM12" s="147">
        <f>F12/100*'8. GVA assumptions'!$F$14</f>
        <v>0</v>
      </c>
      <c r="BN12" s="147">
        <f>G12/100*'8. GVA assumptions'!$F$15</f>
        <v>0</v>
      </c>
      <c r="BO12" s="147">
        <f>H12/100*'8. GVA assumptions'!$F$16</f>
        <v>0</v>
      </c>
      <c r="BP12" s="196">
        <f t="shared" si="17"/>
        <v>0</v>
      </c>
      <c r="BQ12" s="198"/>
      <c r="BR12" s="190">
        <f>K12/100*'8. GVA assumptions'!$F$8</f>
        <v>0</v>
      </c>
      <c r="BS12" s="147">
        <f>L12/100*'8. GVA assumptions'!$F$8</f>
        <v>0</v>
      </c>
      <c r="BT12" s="194">
        <f>M12/100*'8. GVA assumptions'!$F$8</f>
        <v>0</v>
      </c>
      <c r="BU12" s="190">
        <f>N12/100*'8. GVA assumptions'!$F$10</f>
        <v>0</v>
      </c>
      <c r="BV12" s="147">
        <f>O12/100*'8. GVA assumptions'!$F$10</f>
        <v>0</v>
      </c>
      <c r="BW12" s="194">
        <f>P12/100*'8. GVA assumptions'!$F$10</f>
        <v>0</v>
      </c>
      <c r="BX12" s="190">
        <f>Q12/100*'8. GVA assumptions'!$F$12</f>
        <v>0</v>
      </c>
      <c r="BY12" s="147">
        <f>R12/100*'8. GVA assumptions'!$F$12</f>
        <v>0</v>
      </c>
      <c r="BZ12" s="194">
        <f>S12/100*'8. GVA assumptions'!$F$12</f>
        <v>0</v>
      </c>
      <c r="CA12" s="190">
        <f>T12/100*'8. GVA assumptions'!$F$13</f>
        <v>0</v>
      </c>
      <c r="CB12" s="147">
        <f>U12/100*'8. GVA assumptions'!$F$13</f>
        <v>0</v>
      </c>
      <c r="CC12" s="194">
        <f>V12/100*'8. GVA assumptions'!$F$13</f>
        <v>0</v>
      </c>
      <c r="CD12" s="190">
        <f>W12/100*'8. GVA assumptions'!$F$14</f>
        <v>0</v>
      </c>
      <c r="CE12" s="147">
        <f>X12/100*'8. GVA assumptions'!$F$14</f>
        <v>0</v>
      </c>
      <c r="CF12" s="194">
        <f>Y12/100*'8. GVA assumptions'!$F$14</f>
        <v>0</v>
      </c>
      <c r="CG12" s="190">
        <f>Z12/100*'8. GVA assumptions'!$F$15</f>
        <v>0</v>
      </c>
      <c r="CH12" s="147">
        <f>AA12/100*'8. GVA assumptions'!$F$15</f>
        <v>0</v>
      </c>
      <c r="CI12" s="194">
        <f>AB12/100*'8. GVA assumptions'!$F$15</f>
        <v>0</v>
      </c>
      <c r="CJ12" s="190">
        <f>AC12/100*'8. GVA assumptions'!$F$16</f>
        <v>0</v>
      </c>
      <c r="CK12" s="147">
        <f>AD12/100*'8. GVA assumptions'!$F$16</f>
        <v>0</v>
      </c>
      <c r="CL12" s="194">
        <f>AE12/100*'8. GVA assumptions'!$F$16</f>
        <v>0</v>
      </c>
      <c r="CM12" s="147">
        <f t="shared" si="18"/>
        <v>0</v>
      </c>
      <c r="CN12" s="147">
        <f t="shared" si="19"/>
        <v>0</v>
      </c>
      <c r="CO12" s="147">
        <f t="shared" si="20"/>
        <v>0</v>
      </c>
      <c r="CP12" s="190">
        <f>AI12/100*'8. GVA assumptions'!$F$8</f>
        <v>0</v>
      </c>
      <c r="CQ12" s="147">
        <f>AJ12/100*'8. GVA assumptions'!$F$8</f>
        <v>0</v>
      </c>
      <c r="CR12" s="147">
        <f>AK12/100*'8. GVA assumptions'!$F$10</f>
        <v>0</v>
      </c>
      <c r="CS12" s="147">
        <f>AL12/100*'8. GVA assumptions'!$F$10</f>
        <v>0</v>
      </c>
      <c r="CT12" s="147">
        <f>AM12/100*'8. GVA assumptions'!$F$12</f>
        <v>0</v>
      </c>
      <c r="CU12" s="147">
        <f>AN12/100*'8. GVA assumptions'!$F$12</f>
        <v>0</v>
      </c>
      <c r="CV12" s="147">
        <f>AO12/100*'8. GVA assumptions'!$F$13</f>
        <v>0</v>
      </c>
      <c r="CW12" s="147">
        <f>AP12/100*'8. GVA assumptions'!$F$13</f>
        <v>0</v>
      </c>
      <c r="CX12" s="147">
        <f>AQ12/100*'8. GVA assumptions'!$F$14</f>
        <v>0</v>
      </c>
      <c r="CY12" s="147">
        <f>AR12/100*'8. GVA assumptions'!$F$14</f>
        <v>0</v>
      </c>
      <c r="CZ12" s="147">
        <f>AS12/100*'8. GVA assumptions'!$F$15</f>
        <v>0</v>
      </c>
      <c r="DA12" s="147">
        <f>AT12/100*'8. GVA assumptions'!$F$15</f>
        <v>0</v>
      </c>
      <c r="DB12" s="147">
        <f>AU12/100*'8. GVA assumptions'!$F$16</f>
        <v>0</v>
      </c>
      <c r="DC12" s="147">
        <f>AV12/100*'8. GVA assumptions'!$F$16</f>
        <v>0</v>
      </c>
      <c r="DD12" s="190">
        <f t="shared" si="29"/>
        <v>0</v>
      </c>
      <c r="DE12" s="147">
        <f t="shared" si="30"/>
        <v>0</v>
      </c>
      <c r="DF12" s="195">
        <f>AY12/100*'8. GVA assumptions'!$F$8</f>
        <v>0</v>
      </c>
      <c r="DG12" s="186">
        <f>AZ12/100*'8. GVA assumptions'!$F$10</f>
        <v>0</v>
      </c>
      <c r="DH12" s="186">
        <f>BA12/100*'8. GVA assumptions'!$F$12</f>
        <v>0</v>
      </c>
      <c r="DI12" s="186">
        <f>BB12/100*'8. GVA assumptions'!$F$13</f>
        <v>0</v>
      </c>
      <c r="DJ12" s="186">
        <f>BC12/100*'8. GVA assumptions'!$F$14</f>
        <v>0</v>
      </c>
      <c r="DK12" s="186">
        <f>BD12/100*'8. GVA assumptions'!$F$15</f>
        <v>0</v>
      </c>
      <c r="DL12" s="189">
        <f>BE12/100*'8. GVA assumptions'!$F$16</f>
        <v>0</v>
      </c>
      <c r="DM12" s="192">
        <f t="shared" si="31"/>
        <v>0</v>
      </c>
      <c r="DN12" s="193">
        <f t="shared" si="21"/>
        <v>0</v>
      </c>
      <c r="DO12" s="198"/>
      <c r="DP12" s="198"/>
      <c r="DQ12" s="198"/>
      <c r="DR12" s="198"/>
      <c r="DS12" s="198"/>
      <c r="DT12" s="198"/>
    </row>
    <row r="13" spans="1:124">
      <c r="A13" s="146" t="s">
        <v>300</v>
      </c>
      <c r="B13" s="185">
        <v>0</v>
      </c>
      <c r="C13" s="186">
        <v>6.4178705215454105E-6</v>
      </c>
      <c r="D13" s="186">
        <v>0</v>
      </c>
      <c r="E13" s="186">
        <v>0</v>
      </c>
      <c r="F13" s="186">
        <v>0</v>
      </c>
      <c r="G13" s="186">
        <v>0</v>
      </c>
      <c r="H13" s="186">
        <v>0</v>
      </c>
      <c r="I13" s="187">
        <f t="shared" si="3"/>
        <v>6.4178705215454105E-6</v>
      </c>
      <c r="J13" s="188"/>
      <c r="K13" s="190"/>
      <c r="L13" s="147"/>
      <c r="M13" s="194"/>
      <c r="N13" s="190"/>
      <c r="O13" s="147"/>
      <c r="P13" s="194"/>
      <c r="Q13" s="190"/>
      <c r="R13" s="147"/>
      <c r="S13" s="194"/>
      <c r="T13" s="190"/>
      <c r="U13" s="147"/>
      <c r="V13" s="194"/>
      <c r="W13" s="190"/>
      <c r="X13" s="147"/>
      <c r="Y13" s="194"/>
      <c r="Z13" s="190"/>
      <c r="AA13" s="147"/>
      <c r="AB13" s="194"/>
      <c r="AC13" s="147"/>
      <c r="AD13" s="147"/>
      <c r="AE13" s="194"/>
      <c r="AF13" s="185"/>
      <c r="AG13" s="186"/>
      <c r="AH13" s="186"/>
      <c r="AI13" s="184">
        <f t="shared" si="7"/>
        <v>0</v>
      </c>
      <c r="AJ13" s="183">
        <f t="shared" si="22"/>
        <v>0</v>
      </c>
      <c r="AK13" s="184">
        <f t="shared" si="8"/>
        <v>0</v>
      </c>
      <c r="AL13" s="183">
        <f t="shared" si="23"/>
        <v>0</v>
      </c>
      <c r="AM13" s="184">
        <f t="shared" si="9"/>
        <v>0</v>
      </c>
      <c r="AN13" s="189">
        <f t="shared" si="10"/>
        <v>0</v>
      </c>
      <c r="AO13" s="185">
        <f t="shared" si="11"/>
        <v>0</v>
      </c>
      <c r="AP13" s="189">
        <f t="shared" si="24"/>
        <v>0</v>
      </c>
      <c r="AQ13" s="185">
        <f t="shared" si="12"/>
        <v>0</v>
      </c>
      <c r="AR13" s="189">
        <f t="shared" si="25"/>
        <v>0</v>
      </c>
      <c r="AS13" s="185">
        <f t="shared" si="13"/>
        <v>0</v>
      </c>
      <c r="AT13" s="189">
        <f t="shared" si="26"/>
        <v>0</v>
      </c>
      <c r="AU13" s="186">
        <f t="shared" si="14"/>
        <v>0</v>
      </c>
      <c r="AV13" s="186">
        <f t="shared" si="27"/>
        <v>0</v>
      </c>
      <c r="AW13" s="190">
        <f t="shared" si="28"/>
        <v>0</v>
      </c>
      <c r="AX13" s="147">
        <f t="shared" si="1"/>
        <v>0</v>
      </c>
      <c r="AY13" s="191">
        <f>AI13+((AJ13-AI13)*'9. BE assumptions'!B13)</f>
        <v>0</v>
      </c>
      <c r="AZ13" s="192">
        <f>AK13+((AL13-AK13)*'9. BE assumptions'!C13)</f>
        <v>0</v>
      </c>
      <c r="BA13" s="192">
        <f>AM13+((AN13-AM13)*'9. BE assumptions'!D13)</f>
        <v>0</v>
      </c>
      <c r="BB13" s="192">
        <f>AO13+((AP13-AO13)*'9. BE assumptions'!E13)</f>
        <v>0</v>
      </c>
      <c r="BC13" s="192">
        <f>AQ13+((AR13-AQ13)*'9. BE assumptions'!F13)</f>
        <v>0</v>
      </c>
      <c r="BD13" s="192">
        <f>AS13+((AT13-AS13)*'9. BE assumptions'!G13)</f>
        <v>0</v>
      </c>
      <c r="BE13" s="193">
        <f>AU13+(AV13-AU13)*'9. BE assumptions'!H13</f>
        <v>0</v>
      </c>
      <c r="BF13" s="192">
        <f t="shared" si="15"/>
        <v>0</v>
      </c>
      <c r="BG13" s="193">
        <f t="shared" si="16"/>
        <v>0</v>
      </c>
      <c r="BH13" s="154"/>
      <c r="BI13" s="185">
        <f>B13/100*'8. GVA assumptions'!$F$8</f>
        <v>0</v>
      </c>
      <c r="BJ13" s="147">
        <f>C13/100*'8. GVA assumptions'!$F$10</f>
        <v>2.6890395879497494E-6</v>
      </c>
      <c r="BK13" s="186">
        <f>D13/100*'8. GVA assumptions'!$F$12</f>
        <v>0</v>
      </c>
      <c r="BL13" s="186">
        <f>E13/100*'8. GVA assumptions'!$F$13</f>
        <v>0</v>
      </c>
      <c r="BM13" s="186">
        <f>F13/100*'8. GVA assumptions'!$F$14</f>
        <v>0</v>
      </c>
      <c r="BN13" s="186">
        <f>G13/100*'8. GVA assumptions'!$F$15</f>
        <v>0</v>
      </c>
      <c r="BO13" s="186">
        <f>H13/100*'8. GVA assumptions'!$F$16</f>
        <v>0</v>
      </c>
      <c r="BP13" s="187">
        <f t="shared" si="17"/>
        <v>2.6890395879497494E-6</v>
      </c>
      <c r="BQ13" s="154"/>
      <c r="BR13" s="185">
        <f>K13/100*'8. GVA assumptions'!$F$8</f>
        <v>0</v>
      </c>
      <c r="BS13" s="186">
        <f>L13/100*'8. GVA assumptions'!$F$8</f>
        <v>0</v>
      </c>
      <c r="BT13" s="189">
        <f>M13/100*'8. GVA assumptions'!$F$8</f>
        <v>0</v>
      </c>
      <c r="BU13" s="190">
        <f>N13/100*'8. GVA assumptions'!$F$10</f>
        <v>0</v>
      </c>
      <c r="BV13" s="147">
        <f>O13/100*'8. GVA assumptions'!$F$10</f>
        <v>0</v>
      </c>
      <c r="BW13" s="194">
        <f>P13/100*'8. GVA assumptions'!$F$10</f>
        <v>0</v>
      </c>
      <c r="BX13" s="185">
        <f>Q13/100*'8. GVA assumptions'!$F$12</f>
        <v>0</v>
      </c>
      <c r="BY13" s="186">
        <f>R13/100*'8. GVA assumptions'!$F$12</f>
        <v>0</v>
      </c>
      <c r="BZ13" s="189">
        <f>S13/100*'8. GVA assumptions'!$F$12</f>
        <v>0</v>
      </c>
      <c r="CA13" s="185">
        <f>T13/100*'8. GVA assumptions'!$F$13</f>
        <v>0</v>
      </c>
      <c r="CB13" s="186">
        <f>U13/100*'8. GVA assumptions'!$F$13</f>
        <v>0</v>
      </c>
      <c r="CC13" s="189">
        <f>V13/100*'8. GVA assumptions'!$F$13</f>
        <v>0</v>
      </c>
      <c r="CD13" s="185">
        <f>W13/100*'8. GVA assumptions'!$F$14</f>
        <v>0</v>
      </c>
      <c r="CE13" s="186">
        <f>X13/100*'8. GVA assumptions'!$F$14</f>
        <v>0</v>
      </c>
      <c r="CF13" s="189">
        <f>Y13/100*'8. GVA assumptions'!$F$14</f>
        <v>0</v>
      </c>
      <c r="CG13" s="185">
        <f>Z13/100*'8. GVA assumptions'!$F$15</f>
        <v>0</v>
      </c>
      <c r="CH13" s="186">
        <f>AA13/100*'8. GVA assumptions'!$F$15</f>
        <v>0</v>
      </c>
      <c r="CI13" s="189">
        <f>AB13/100*'8. GVA assumptions'!$F$15</f>
        <v>0</v>
      </c>
      <c r="CJ13" s="185">
        <f>AC13/100*'8. GVA assumptions'!$F$16</f>
        <v>0</v>
      </c>
      <c r="CK13" s="186">
        <f>AD13/100*'8. GVA assumptions'!$F$16</f>
        <v>0</v>
      </c>
      <c r="CL13" s="189">
        <f>AE13/100*'8. GVA assumptions'!$F$16</f>
        <v>0</v>
      </c>
      <c r="CM13" s="186">
        <f t="shared" si="18"/>
        <v>0</v>
      </c>
      <c r="CN13" s="186">
        <f t="shared" si="19"/>
        <v>0</v>
      </c>
      <c r="CO13" s="186">
        <f t="shared" si="20"/>
        <v>0</v>
      </c>
      <c r="CP13" s="185">
        <f>AI13/100*'8. GVA assumptions'!$F$8</f>
        <v>0</v>
      </c>
      <c r="CQ13" s="186">
        <f>AJ13/100*'8. GVA assumptions'!$F$8</f>
        <v>0</v>
      </c>
      <c r="CR13" s="186">
        <f>AK13/100*'8. GVA assumptions'!$F$10</f>
        <v>0</v>
      </c>
      <c r="CS13" s="186">
        <f>AL13/100*'8. GVA assumptions'!$F$10</f>
        <v>0</v>
      </c>
      <c r="CT13" s="186">
        <f>AM13/100*'8. GVA assumptions'!$F$12</f>
        <v>0</v>
      </c>
      <c r="CU13" s="186">
        <f>AN13/100*'8. GVA assumptions'!$F$12</f>
        <v>0</v>
      </c>
      <c r="CV13" s="186">
        <f>AO13/100*'8. GVA assumptions'!$F$13</f>
        <v>0</v>
      </c>
      <c r="CW13" s="186">
        <f>AP13/100*'8. GVA assumptions'!$F$13</f>
        <v>0</v>
      </c>
      <c r="CX13" s="186">
        <f>AQ13/100*'8. GVA assumptions'!$F$14</f>
        <v>0</v>
      </c>
      <c r="CY13" s="186">
        <f>AR13/100*'8. GVA assumptions'!$F$14</f>
        <v>0</v>
      </c>
      <c r="CZ13" s="186">
        <f>AS13/100*'8. GVA assumptions'!$F$15</f>
        <v>0</v>
      </c>
      <c r="DA13" s="186">
        <f>AT13/100*'8. GVA assumptions'!$F$15</f>
        <v>0</v>
      </c>
      <c r="DB13" s="186">
        <f>AU13/100*'8. GVA assumptions'!$F$16</f>
        <v>0</v>
      </c>
      <c r="DC13" s="186">
        <f>AV13/100*'8. GVA assumptions'!$F$16</f>
        <v>0</v>
      </c>
      <c r="DD13" s="185">
        <f t="shared" si="29"/>
        <v>0</v>
      </c>
      <c r="DE13" s="186">
        <f t="shared" si="30"/>
        <v>0</v>
      </c>
      <c r="DF13" s="195">
        <f>AY13/100*'8. GVA assumptions'!$F$8</f>
        <v>0</v>
      </c>
      <c r="DG13" s="186">
        <f>AZ13/100*'8. GVA assumptions'!$F$10</f>
        <v>0</v>
      </c>
      <c r="DH13" s="186">
        <f>BA13/100*'8. GVA assumptions'!$F$12</f>
        <v>0</v>
      </c>
      <c r="DI13" s="186">
        <f>BB13/100*'8. GVA assumptions'!$F$13</f>
        <v>0</v>
      </c>
      <c r="DJ13" s="186">
        <f>BC13/100*'8. GVA assumptions'!$F$14</f>
        <v>0</v>
      </c>
      <c r="DK13" s="186">
        <f>BD13/100*'8. GVA assumptions'!$F$15</f>
        <v>0</v>
      </c>
      <c r="DL13" s="189">
        <f>BE13/100*'8. GVA assumptions'!$F$16</f>
        <v>0</v>
      </c>
      <c r="DM13" s="192">
        <f t="shared" si="31"/>
        <v>0</v>
      </c>
      <c r="DN13" s="193">
        <f t="shared" si="21"/>
        <v>0</v>
      </c>
      <c r="DO13" s="154"/>
      <c r="DP13" s="154"/>
      <c r="DQ13" s="154"/>
      <c r="DR13" s="154"/>
      <c r="DS13" s="154"/>
      <c r="DT13" s="154"/>
    </row>
    <row r="14" spans="1:124">
      <c r="A14" s="146" t="s">
        <v>301</v>
      </c>
      <c r="B14" s="185">
        <v>0.15374303125</v>
      </c>
      <c r="C14" s="186">
        <v>1.9777400390625002E-2</v>
      </c>
      <c r="D14" s="186">
        <v>0</v>
      </c>
      <c r="E14" s="186">
        <v>3.06595733642578E-4</v>
      </c>
      <c r="F14" s="186">
        <v>5.4133266601562504E-3</v>
      </c>
      <c r="G14" s="186">
        <v>0</v>
      </c>
      <c r="H14" s="186">
        <v>0</v>
      </c>
      <c r="I14" s="187">
        <f t="shared" si="3"/>
        <v>0.17924035403442384</v>
      </c>
      <c r="J14" s="188"/>
      <c r="K14" s="190"/>
      <c r="L14" s="147"/>
      <c r="M14" s="194"/>
      <c r="N14" s="190"/>
      <c r="O14" s="147"/>
      <c r="P14" s="194"/>
      <c r="Q14" s="190"/>
      <c r="R14" s="147"/>
      <c r="S14" s="194"/>
      <c r="T14" s="190"/>
      <c r="U14" s="147"/>
      <c r="V14" s="194"/>
      <c r="W14" s="190"/>
      <c r="X14" s="147"/>
      <c r="Y14" s="194"/>
      <c r="Z14" s="190"/>
      <c r="AA14" s="147"/>
      <c r="AB14" s="194"/>
      <c r="AC14" s="147"/>
      <c r="AD14" s="147"/>
      <c r="AE14" s="194"/>
      <c r="AF14" s="185"/>
      <c r="AG14" s="186"/>
      <c r="AH14" s="186"/>
      <c r="AI14" s="184">
        <f t="shared" si="7"/>
        <v>0</v>
      </c>
      <c r="AJ14" s="183">
        <f t="shared" si="22"/>
        <v>0</v>
      </c>
      <c r="AK14" s="184">
        <f t="shared" si="8"/>
        <v>0</v>
      </c>
      <c r="AL14" s="183">
        <f t="shared" si="23"/>
        <v>0</v>
      </c>
      <c r="AM14" s="184">
        <f t="shared" si="9"/>
        <v>0</v>
      </c>
      <c r="AN14" s="189">
        <f t="shared" si="10"/>
        <v>0</v>
      </c>
      <c r="AO14" s="185">
        <f t="shared" si="11"/>
        <v>0</v>
      </c>
      <c r="AP14" s="189">
        <f t="shared" si="24"/>
        <v>0</v>
      </c>
      <c r="AQ14" s="185">
        <f t="shared" si="12"/>
        <v>0</v>
      </c>
      <c r="AR14" s="189">
        <f t="shared" si="25"/>
        <v>0</v>
      </c>
      <c r="AS14" s="185">
        <f t="shared" si="13"/>
        <v>0</v>
      </c>
      <c r="AT14" s="189">
        <f t="shared" si="26"/>
        <v>0</v>
      </c>
      <c r="AU14" s="186">
        <f t="shared" si="14"/>
        <v>0</v>
      </c>
      <c r="AV14" s="186">
        <f t="shared" si="27"/>
        <v>0</v>
      </c>
      <c r="AW14" s="190">
        <f t="shared" si="28"/>
        <v>0</v>
      </c>
      <c r="AX14" s="147">
        <f t="shared" si="1"/>
        <v>0</v>
      </c>
      <c r="AY14" s="191">
        <f>AI14+((AJ14-AI14)*'9. BE assumptions'!B14)</f>
        <v>0</v>
      </c>
      <c r="AZ14" s="192">
        <f>AK14+((AL14-AK14)*'9. BE assumptions'!C14)</f>
        <v>0</v>
      </c>
      <c r="BA14" s="192">
        <f>AM14+((AN14-AM14)*'9. BE assumptions'!D14)</f>
        <v>0</v>
      </c>
      <c r="BB14" s="192">
        <f>AO14+((AP14-AO14)*'9. BE assumptions'!E14)</f>
        <v>0</v>
      </c>
      <c r="BC14" s="192">
        <f>AQ14+((AR14-AQ14)*'9. BE assumptions'!F14)</f>
        <v>0</v>
      </c>
      <c r="BD14" s="192">
        <f>AS14+((AT14-AS14)*'9. BE assumptions'!G14)</f>
        <v>0</v>
      </c>
      <c r="BE14" s="193">
        <f>AU14+(AV14-AU14)*'9. BE assumptions'!H14</f>
        <v>0</v>
      </c>
      <c r="BF14" s="192">
        <f t="shared" si="15"/>
        <v>0</v>
      </c>
      <c r="BG14" s="193">
        <f t="shared" si="16"/>
        <v>0</v>
      </c>
      <c r="BH14" s="154"/>
      <c r="BI14" s="185">
        <f>B14/100*'8. GVA assumptions'!$F$8</f>
        <v>7.3022286339462644E-2</v>
      </c>
      <c r="BJ14" s="147">
        <f>C14/100*'8. GVA assumptions'!$F$10</f>
        <v>8.2865823513555859E-3</v>
      </c>
      <c r="BK14" s="186">
        <f>D14/100*'8. GVA assumptions'!$F$12</f>
        <v>0</v>
      </c>
      <c r="BL14" s="186">
        <f>E14/100*'8. GVA assumptions'!$F$13</f>
        <v>1.4845930469627039E-4</v>
      </c>
      <c r="BM14" s="186">
        <f>F14/100*'8. GVA assumptions'!$F$14</f>
        <v>2.3989462310862663E-3</v>
      </c>
      <c r="BN14" s="186">
        <f>G14/100*'8. GVA assumptions'!$F$15</f>
        <v>0</v>
      </c>
      <c r="BO14" s="186">
        <f>H14/100*'8. GVA assumptions'!$F$16</f>
        <v>0</v>
      </c>
      <c r="BP14" s="187">
        <f t="shared" si="17"/>
        <v>8.385627422660076E-2</v>
      </c>
      <c r="BQ14" s="154"/>
      <c r="BR14" s="185">
        <f>K14/100*'8. GVA assumptions'!$F$8</f>
        <v>0</v>
      </c>
      <c r="BS14" s="186">
        <f>L14/100*'8. GVA assumptions'!$F$8</f>
        <v>0</v>
      </c>
      <c r="BT14" s="189">
        <f>M14/100*'8. GVA assumptions'!$F$8</f>
        <v>0</v>
      </c>
      <c r="BU14" s="190">
        <f>N14/100*'8. GVA assumptions'!$F$10</f>
        <v>0</v>
      </c>
      <c r="BV14" s="147">
        <f>O14/100*'8. GVA assumptions'!$F$10</f>
        <v>0</v>
      </c>
      <c r="BW14" s="194">
        <f>P14/100*'8. GVA assumptions'!$F$10</f>
        <v>0</v>
      </c>
      <c r="BX14" s="185">
        <f>Q14/100*'8. GVA assumptions'!$F$12</f>
        <v>0</v>
      </c>
      <c r="BY14" s="186">
        <f>R14/100*'8. GVA assumptions'!$F$12</f>
        <v>0</v>
      </c>
      <c r="BZ14" s="189">
        <f>S14/100*'8. GVA assumptions'!$F$12</f>
        <v>0</v>
      </c>
      <c r="CA14" s="185">
        <f>T14/100*'8. GVA assumptions'!$F$13</f>
        <v>0</v>
      </c>
      <c r="CB14" s="186">
        <f>U14/100*'8. GVA assumptions'!$F$13</f>
        <v>0</v>
      </c>
      <c r="CC14" s="189">
        <f>V14/100*'8. GVA assumptions'!$F$13</f>
        <v>0</v>
      </c>
      <c r="CD14" s="185">
        <f>W14/100*'8. GVA assumptions'!$F$14</f>
        <v>0</v>
      </c>
      <c r="CE14" s="186">
        <f>X14/100*'8. GVA assumptions'!$F$14</f>
        <v>0</v>
      </c>
      <c r="CF14" s="189">
        <f>Y14/100*'8. GVA assumptions'!$F$14</f>
        <v>0</v>
      </c>
      <c r="CG14" s="185">
        <f>Z14/100*'8. GVA assumptions'!$F$15</f>
        <v>0</v>
      </c>
      <c r="CH14" s="186">
        <f>AA14/100*'8. GVA assumptions'!$F$15</f>
        <v>0</v>
      </c>
      <c r="CI14" s="189">
        <f>AB14/100*'8. GVA assumptions'!$F$15</f>
        <v>0</v>
      </c>
      <c r="CJ14" s="185">
        <f>AC14/100*'8. GVA assumptions'!$F$16</f>
        <v>0</v>
      </c>
      <c r="CK14" s="186">
        <f>AD14/100*'8. GVA assumptions'!$F$16</f>
        <v>0</v>
      </c>
      <c r="CL14" s="189">
        <f>AE14/100*'8. GVA assumptions'!$F$16</f>
        <v>0</v>
      </c>
      <c r="CM14" s="186">
        <f t="shared" si="18"/>
        <v>0</v>
      </c>
      <c r="CN14" s="186">
        <f t="shared" si="19"/>
        <v>0</v>
      </c>
      <c r="CO14" s="186">
        <f t="shared" si="20"/>
        <v>0</v>
      </c>
      <c r="CP14" s="185">
        <f>AI14/100*'8. GVA assumptions'!$F$8</f>
        <v>0</v>
      </c>
      <c r="CQ14" s="186">
        <f>AJ14/100*'8. GVA assumptions'!$F$8</f>
        <v>0</v>
      </c>
      <c r="CR14" s="186">
        <f>AK14/100*'8. GVA assumptions'!$F$10</f>
        <v>0</v>
      </c>
      <c r="CS14" s="186">
        <f>AL14/100*'8. GVA assumptions'!$F$10</f>
        <v>0</v>
      </c>
      <c r="CT14" s="186">
        <f>AM14/100*'8. GVA assumptions'!$F$12</f>
        <v>0</v>
      </c>
      <c r="CU14" s="186">
        <f>AN14/100*'8. GVA assumptions'!$F$12</f>
        <v>0</v>
      </c>
      <c r="CV14" s="186">
        <f>AO14/100*'8. GVA assumptions'!$F$13</f>
        <v>0</v>
      </c>
      <c r="CW14" s="186">
        <f>AP14/100*'8. GVA assumptions'!$F$13</f>
        <v>0</v>
      </c>
      <c r="CX14" s="186">
        <f>AQ14/100*'8. GVA assumptions'!$F$14</f>
        <v>0</v>
      </c>
      <c r="CY14" s="186">
        <f>AR14/100*'8. GVA assumptions'!$F$14</f>
        <v>0</v>
      </c>
      <c r="CZ14" s="186">
        <f>AS14/100*'8. GVA assumptions'!$F$15</f>
        <v>0</v>
      </c>
      <c r="DA14" s="186">
        <f>AT14/100*'8. GVA assumptions'!$F$15</f>
        <v>0</v>
      </c>
      <c r="DB14" s="186">
        <f>AU14/100*'8. GVA assumptions'!$F$16</f>
        <v>0</v>
      </c>
      <c r="DC14" s="186">
        <f>AV14/100*'8. GVA assumptions'!$F$16</f>
        <v>0</v>
      </c>
      <c r="DD14" s="185">
        <f t="shared" si="29"/>
        <v>0</v>
      </c>
      <c r="DE14" s="186">
        <f t="shared" si="30"/>
        <v>0</v>
      </c>
      <c r="DF14" s="195">
        <f>AY14/100*'8. GVA assumptions'!$F$8</f>
        <v>0</v>
      </c>
      <c r="DG14" s="186">
        <f>AZ14/100*'8. GVA assumptions'!$F$10</f>
        <v>0</v>
      </c>
      <c r="DH14" s="186">
        <f>BA14/100*'8. GVA assumptions'!$F$12</f>
        <v>0</v>
      </c>
      <c r="DI14" s="186">
        <f>BB14/100*'8. GVA assumptions'!$F$13</f>
        <v>0</v>
      </c>
      <c r="DJ14" s="186">
        <f>BC14/100*'8. GVA assumptions'!$F$14</f>
        <v>0</v>
      </c>
      <c r="DK14" s="186">
        <f>BD14/100*'8. GVA assumptions'!$F$15</f>
        <v>0</v>
      </c>
      <c r="DL14" s="189">
        <f>BE14/100*'8. GVA assumptions'!$F$16</f>
        <v>0</v>
      </c>
      <c r="DM14" s="192">
        <f t="shared" si="31"/>
        <v>0</v>
      </c>
      <c r="DN14" s="193">
        <f t="shared" si="21"/>
        <v>0</v>
      </c>
      <c r="DO14" s="154"/>
      <c r="DP14" s="154"/>
      <c r="DQ14" s="154"/>
      <c r="DR14" s="154"/>
      <c r="DS14" s="154"/>
      <c r="DT14" s="154"/>
    </row>
    <row r="15" spans="1:124">
      <c r="A15" s="146" t="s">
        <v>302</v>
      </c>
      <c r="B15" s="185">
        <v>0</v>
      </c>
      <c r="C15" s="186">
        <v>6.4178700447082502E-6</v>
      </c>
      <c r="D15" s="186">
        <v>0</v>
      </c>
      <c r="E15" s="186">
        <v>0</v>
      </c>
      <c r="F15" s="186">
        <v>3.5193252563476596E-6</v>
      </c>
      <c r="G15" s="186">
        <v>0</v>
      </c>
      <c r="H15" s="186">
        <v>0</v>
      </c>
      <c r="I15" s="187">
        <f t="shared" si="3"/>
        <v>9.9371953010559094E-6</v>
      </c>
      <c r="J15" s="188"/>
      <c r="K15" s="190">
        <f>B15</f>
        <v>0</v>
      </c>
      <c r="L15" s="147"/>
      <c r="M15" s="194"/>
      <c r="N15" s="190">
        <f>C15</f>
        <v>6.4178700447082502E-6</v>
      </c>
      <c r="O15" s="147"/>
      <c r="P15" s="194"/>
      <c r="Q15" s="190">
        <f>D15</f>
        <v>0</v>
      </c>
      <c r="R15" s="147"/>
      <c r="S15" s="194"/>
      <c r="T15" s="190">
        <f>E15</f>
        <v>0</v>
      </c>
      <c r="U15" s="147"/>
      <c r="V15" s="194"/>
      <c r="W15" s="190">
        <f>F15</f>
        <v>3.5193252563476596E-6</v>
      </c>
      <c r="X15" s="147"/>
      <c r="Y15" s="194"/>
      <c r="Z15" s="190">
        <f>G15</f>
        <v>0</v>
      </c>
      <c r="AA15" s="147"/>
      <c r="AB15" s="194"/>
      <c r="AC15" s="147">
        <f>H15</f>
        <v>0</v>
      </c>
      <c r="AD15" s="147"/>
      <c r="AE15" s="194"/>
      <c r="AF15" s="185">
        <f t="shared" si="4"/>
        <v>9.9371953010559094E-6</v>
      </c>
      <c r="AG15" s="186">
        <f t="shared" si="5"/>
        <v>0</v>
      </c>
      <c r="AH15" s="186">
        <f t="shared" si="6"/>
        <v>0</v>
      </c>
      <c r="AI15" s="184">
        <f t="shared" si="7"/>
        <v>0</v>
      </c>
      <c r="AJ15" s="183">
        <f t="shared" si="22"/>
        <v>0</v>
      </c>
      <c r="AK15" s="184">
        <f t="shared" si="8"/>
        <v>6.4178700447082502E-6</v>
      </c>
      <c r="AL15" s="183">
        <f t="shared" si="23"/>
        <v>6.4178700447082502E-6</v>
      </c>
      <c r="AM15" s="184">
        <f t="shared" si="9"/>
        <v>0</v>
      </c>
      <c r="AN15" s="189">
        <f t="shared" si="10"/>
        <v>0</v>
      </c>
      <c r="AO15" s="185">
        <f t="shared" si="11"/>
        <v>0</v>
      </c>
      <c r="AP15" s="189">
        <f t="shared" si="24"/>
        <v>0</v>
      </c>
      <c r="AQ15" s="185">
        <f t="shared" si="12"/>
        <v>3.5193252563476596E-6</v>
      </c>
      <c r="AR15" s="189">
        <f t="shared" si="25"/>
        <v>3.5193252563476596E-6</v>
      </c>
      <c r="AS15" s="185">
        <f t="shared" si="13"/>
        <v>0</v>
      </c>
      <c r="AT15" s="189">
        <f t="shared" si="26"/>
        <v>0</v>
      </c>
      <c r="AU15" s="186">
        <f t="shared" si="14"/>
        <v>0</v>
      </c>
      <c r="AV15" s="186">
        <f t="shared" si="27"/>
        <v>0</v>
      </c>
      <c r="AW15" s="190">
        <f t="shared" si="28"/>
        <v>9.9371953010559094E-6</v>
      </c>
      <c r="AX15" s="147">
        <f t="shared" si="1"/>
        <v>9.9371953010559094E-6</v>
      </c>
      <c r="AY15" s="191">
        <f>AI15+((AJ15-AI15)*'9. BE assumptions'!B15)</f>
        <v>0</v>
      </c>
      <c r="AZ15" s="192">
        <f>AK15+((AL15-AK15)*'9. BE assumptions'!C15)</f>
        <v>6.4178700447082502E-6</v>
      </c>
      <c r="BA15" s="192">
        <f>AM15+((AN15-AM15)*'9. BE assumptions'!D15)</f>
        <v>0</v>
      </c>
      <c r="BB15" s="192">
        <f>AO15+((AP15-AO15)*'9. BE assumptions'!E15)</f>
        <v>0</v>
      </c>
      <c r="BC15" s="192">
        <f>AQ15+((AR15-AQ15)*'9. BE assumptions'!F15)</f>
        <v>3.5193252563476596E-6</v>
      </c>
      <c r="BD15" s="192">
        <f>AS15+((AT15-AS15)*'9. BE assumptions'!G15)</f>
        <v>0</v>
      </c>
      <c r="BE15" s="193">
        <f>AU15+(AV15-AU15)*'9. BE assumptions'!H15</f>
        <v>0</v>
      </c>
      <c r="BF15" s="192">
        <f t="shared" si="15"/>
        <v>9.9371953010559094E-6</v>
      </c>
      <c r="BG15" s="193">
        <f t="shared" si="16"/>
        <v>1.4123142730887192E-4</v>
      </c>
      <c r="BH15" s="154"/>
      <c r="BI15" s="185">
        <f>B15/100*'8. GVA assumptions'!$F$8</f>
        <v>0</v>
      </c>
      <c r="BJ15" s="147">
        <f>C15/100*'8. GVA assumptions'!$F$10</f>
        <v>2.6890393881585571E-6</v>
      </c>
      <c r="BK15" s="186">
        <f>D15/100*'8. GVA assumptions'!$F$12</f>
        <v>0</v>
      </c>
      <c r="BL15" s="186">
        <f>E15/100*'8. GVA assumptions'!$F$13</f>
        <v>0</v>
      </c>
      <c r="BM15" s="186">
        <f>F15/100*'8. GVA assumptions'!$F$14</f>
        <v>1.5596088301529239E-6</v>
      </c>
      <c r="BN15" s="186">
        <f>G15/100*'8. GVA assumptions'!$F$15</f>
        <v>0</v>
      </c>
      <c r="BO15" s="186">
        <f>H15/100*'8. GVA assumptions'!$F$16</f>
        <v>0</v>
      </c>
      <c r="BP15" s="187">
        <f t="shared" si="17"/>
        <v>4.2486482183114808E-6</v>
      </c>
      <c r="BQ15" s="154"/>
      <c r="BR15" s="185">
        <f>K15/100*'8. GVA assumptions'!$F$8</f>
        <v>0</v>
      </c>
      <c r="BS15" s="186">
        <f>L15/100*'8. GVA assumptions'!$F$8</f>
        <v>0</v>
      </c>
      <c r="BT15" s="189">
        <f>M15/100*'8. GVA assumptions'!$F$8</f>
        <v>0</v>
      </c>
      <c r="BU15" s="190">
        <f>N15/100*'8. GVA assumptions'!$F$10</f>
        <v>2.6890393881585571E-6</v>
      </c>
      <c r="BV15" s="147">
        <f>O15/100*'8. GVA assumptions'!$F$10</f>
        <v>0</v>
      </c>
      <c r="BW15" s="194">
        <f>P15/100*'8. GVA assumptions'!$F$10</f>
        <v>0</v>
      </c>
      <c r="BX15" s="185">
        <f>Q15/100*'8. GVA assumptions'!$F$12</f>
        <v>0</v>
      </c>
      <c r="BY15" s="186">
        <f>R15/100*'8. GVA assumptions'!$F$12</f>
        <v>0</v>
      </c>
      <c r="BZ15" s="189">
        <f>S15/100*'8. GVA assumptions'!$F$12</f>
        <v>0</v>
      </c>
      <c r="CA15" s="185">
        <f>T15/100*'8. GVA assumptions'!$F$13</f>
        <v>0</v>
      </c>
      <c r="CB15" s="186">
        <f>U15/100*'8. GVA assumptions'!$F$13</f>
        <v>0</v>
      </c>
      <c r="CC15" s="189">
        <f>V15/100*'8. GVA assumptions'!$F$13</f>
        <v>0</v>
      </c>
      <c r="CD15" s="185">
        <f>W15/100*'8. GVA assumptions'!$F$14</f>
        <v>1.5596088301529239E-6</v>
      </c>
      <c r="CE15" s="186">
        <f>X15/100*'8. GVA assumptions'!$F$14</f>
        <v>0</v>
      </c>
      <c r="CF15" s="189">
        <f>Y15/100*'8. GVA assumptions'!$F$14</f>
        <v>0</v>
      </c>
      <c r="CG15" s="185">
        <f>Z15/100*'8. GVA assumptions'!$F$15</f>
        <v>0</v>
      </c>
      <c r="CH15" s="186">
        <f>AA15/100*'8. GVA assumptions'!$F$15</f>
        <v>0</v>
      </c>
      <c r="CI15" s="189">
        <f>AB15/100*'8. GVA assumptions'!$F$15</f>
        <v>0</v>
      </c>
      <c r="CJ15" s="185">
        <f>AC15/100*'8. GVA assumptions'!$F$16</f>
        <v>0</v>
      </c>
      <c r="CK15" s="186">
        <f>AD15/100*'8. GVA assumptions'!$F$16</f>
        <v>0</v>
      </c>
      <c r="CL15" s="189">
        <f>AE15/100*'8. GVA assumptions'!$F$16</f>
        <v>0</v>
      </c>
      <c r="CM15" s="186">
        <f t="shared" si="18"/>
        <v>4.2486482183114808E-6</v>
      </c>
      <c r="CN15" s="186">
        <f t="shared" si="19"/>
        <v>0</v>
      </c>
      <c r="CO15" s="186">
        <f t="shared" si="20"/>
        <v>0</v>
      </c>
      <c r="CP15" s="185">
        <f>AI15/100*'8. GVA assumptions'!$F$8</f>
        <v>0</v>
      </c>
      <c r="CQ15" s="186">
        <f>AJ15/100*'8. GVA assumptions'!$F$8</f>
        <v>0</v>
      </c>
      <c r="CR15" s="186">
        <f>AK15/100*'8. GVA assumptions'!$F$10</f>
        <v>2.6890393881585571E-6</v>
      </c>
      <c r="CS15" s="186">
        <f>AL15/100*'8. GVA assumptions'!$F$10</f>
        <v>2.6890393881585571E-6</v>
      </c>
      <c r="CT15" s="186">
        <f>AM15/100*'8. GVA assumptions'!$F$12</f>
        <v>0</v>
      </c>
      <c r="CU15" s="186">
        <f>AN15/100*'8. GVA assumptions'!$F$12</f>
        <v>0</v>
      </c>
      <c r="CV15" s="186">
        <f>AO15/100*'8. GVA assumptions'!$F$13</f>
        <v>0</v>
      </c>
      <c r="CW15" s="186">
        <f>AP15/100*'8. GVA assumptions'!$F$13</f>
        <v>0</v>
      </c>
      <c r="CX15" s="186">
        <f>AQ15/100*'8. GVA assumptions'!$F$14</f>
        <v>1.5596088301529239E-6</v>
      </c>
      <c r="CY15" s="186">
        <f>AR15/100*'8. GVA assumptions'!$F$14</f>
        <v>1.5596088301529239E-6</v>
      </c>
      <c r="CZ15" s="186">
        <f>AS15/100*'8. GVA assumptions'!$F$15</f>
        <v>0</v>
      </c>
      <c r="DA15" s="186">
        <f>AT15/100*'8. GVA assumptions'!$F$15</f>
        <v>0</v>
      </c>
      <c r="DB15" s="186">
        <f>AU15/100*'8. GVA assumptions'!$F$16</f>
        <v>0</v>
      </c>
      <c r="DC15" s="186">
        <f>AV15/100*'8. GVA assumptions'!$F$16</f>
        <v>0</v>
      </c>
      <c r="DD15" s="185">
        <f t="shared" si="29"/>
        <v>4.2486482183114808E-6</v>
      </c>
      <c r="DE15" s="186">
        <f t="shared" si="30"/>
        <v>4.2486482183114808E-6</v>
      </c>
      <c r="DF15" s="195">
        <f>AY15/100*'8. GVA assumptions'!$F$8</f>
        <v>0</v>
      </c>
      <c r="DG15" s="186">
        <f>AZ15/100*'8. GVA assumptions'!$F$10</f>
        <v>2.6890393881585571E-6</v>
      </c>
      <c r="DH15" s="186">
        <f>BA15/100*'8. GVA assumptions'!$F$12</f>
        <v>0</v>
      </c>
      <c r="DI15" s="186">
        <f>BB15/100*'8. GVA assumptions'!$F$13</f>
        <v>0</v>
      </c>
      <c r="DJ15" s="186">
        <f>BC15/100*'8. GVA assumptions'!$F$14</f>
        <v>1.5596088301529239E-6</v>
      </c>
      <c r="DK15" s="186">
        <f>BD15/100*'8. GVA assumptions'!$F$15</f>
        <v>0</v>
      </c>
      <c r="DL15" s="189">
        <f>BE15/100*'8. GVA assumptions'!$F$16</f>
        <v>0</v>
      </c>
      <c r="DM15" s="192">
        <f t="shared" si="31"/>
        <v>4.2486482183114808E-6</v>
      </c>
      <c r="DN15" s="193">
        <f t="shared" si="21"/>
        <v>6.0383501966763844E-5</v>
      </c>
      <c r="DO15" s="154"/>
      <c r="DP15" s="154"/>
      <c r="DQ15" s="154"/>
      <c r="DR15" s="154"/>
      <c r="DS15" s="154"/>
      <c r="DT15" s="154"/>
    </row>
    <row r="16" spans="1:124">
      <c r="A16" s="146" t="s">
        <v>303</v>
      </c>
      <c r="B16" s="185">
        <v>2.1346587890625001E-2</v>
      </c>
      <c r="C16" s="186">
        <v>6.2314184570312504E-3</v>
      </c>
      <c r="D16" s="186">
        <v>0</v>
      </c>
      <c r="E16" s="186">
        <v>9.70224761962891E-5</v>
      </c>
      <c r="F16" s="186">
        <v>7.7396081542968793E-4</v>
      </c>
      <c r="G16" s="186">
        <v>0</v>
      </c>
      <c r="H16" s="186">
        <v>0</v>
      </c>
      <c r="I16" s="187">
        <f t="shared" si="3"/>
        <v>2.8448989639282232E-2</v>
      </c>
      <c r="J16" s="188"/>
      <c r="K16" s="190"/>
      <c r="L16" s="147"/>
      <c r="M16" s="194"/>
      <c r="N16" s="190"/>
      <c r="O16" s="147"/>
      <c r="P16" s="194"/>
      <c r="Q16" s="190"/>
      <c r="R16" s="147"/>
      <c r="S16" s="194"/>
      <c r="T16" s="190"/>
      <c r="U16" s="147"/>
      <c r="V16" s="194"/>
      <c r="W16" s="190"/>
      <c r="X16" s="147"/>
      <c r="Y16" s="194"/>
      <c r="Z16" s="190"/>
      <c r="AA16" s="147"/>
      <c r="AB16" s="194"/>
      <c r="AC16" s="147"/>
      <c r="AD16" s="147"/>
      <c r="AE16" s="194"/>
      <c r="AF16" s="185"/>
      <c r="AG16" s="186"/>
      <c r="AH16" s="186"/>
      <c r="AI16" s="184">
        <f t="shared" si="7"/>
        <v>0</v>
      </c>
      <c r="AJ16" s="183">
        <f t="shared" si="22"/>
        <v>0</v>
      </c>
      <c r="AK16" s="184">
        <f t="shared" si="8"/>
        <v>0</v>
      </c>
      <c r="AL16" s="183">
        <f t="shared" si="23"/>
        <v>0</v>
      </c>
      <c r="AM16" s="184">
        <f t="shared" si="9"/>
        <v>0</v>
      </c>
      <c r="AN16" s="189">
        <f t="shared" si="10"/>
        <v>0</v>
      </c>
      <c r="AO16" s="185">
        <f t="shared" si="11"/>
        <v>0</v>
      </c>
      <c r="AP16" s="189">
        <f t="shared" si="24"/>
        <v>0</v>
      </c>
      <c r="AQ16" s="185">
        <f t="shared" si="12"/>
        <v>0</v>
      </c>
      <c r="AR16" s="189">
        <f t="shared" si="25"/>
        <v>0</v>
      </c>
      <c r="AS16" s="185">
        <f t="shared" si="13"/>
        <v>0</v>
      </c>
      <c r="AT16" s="189">
        <f t="shared" si="26"/>
        <v>0</v>
      </c>
      <c r="AU16" s="186">
        <f t="shared" si="14"/>
        <v>0</v>
      </c>
      <c r="AV16" s="186">
        <f t="shared" si="27"/>
        <v>0</v>
      </c>
      <c r="AW16" s="190">
        <f t="shared" si="28"/>
        <v>0</v>
      </c>
      <c r="AX16" s="147">
        <f t="shared" si="1"/>
        <v>0</v>
      </c>
      <c r="AY16" s="191">
        <f>AI16+((AJ16-AI16)*'9. BE assumptions'!B16)</f>
        <v>0</v>
      </c>
      <c r="AZ16" s="192">
        <f>AK16+((AL16-AK16)*'9. BE assumptions'!C16)</f>
        <v>0</v>
      </c>
      <c r="BA16" s="192">
        <f>AM16+((AN16-AM16)*'9. BE assumptions'!D16)</f>
        <v>0</v>
      </c>
      <c r="BB16" s="192">
        <f>AO16+((AP16-AO16)*'9. BE assumptions'!E16)</f>
        <v>0</v>
      </c>
      <c r="BC16" s="192">
        <f>AQ16+((AR16-AQ16)*'9. BE assumptions'!F16)</f>
        <v>0</v>
      </c>
      <c r="BD16" s="192">
        <f>AS16+((AT16-AS16)*'9. BE assumptions'!G16)</f>
        <v>0</v>
      </c>
      <c r="BE16" s="193">
        <f>AU16+(AV16-AU16)*'9. BE assumptions'!H16</f>
        <v>0</v>
      </c>
      <c r="BF16" s="192">
        <f t="shared" si="15"/>
        <v>0</v>
      </c>
      <c r="BG16" s="193">
        <f t="shared" si="16"/>
        <v>0</v>
      </c>
      <c r="BH16" s="154"/>
      <c r="BI16" s="185">
        <f>B16/100*'8. GVA assumptions'!$F$8</f>
        <v>1.0138844282216692E-2</v>
      </c>
      <c r="BJ16" s="147">
        <f>C16/100*'8. GVA assumptions'!$F$10</f>
        <v>2.6109175720800981E-3</v>
      </c>
      <c r="BK16" s="186">
        <f>D16/100*'8. GVA assumptions'!$F$12</f>
        <v>0</v>
      </c>
      <c r="BL16" s="186">
        <f>E16/100*'8. GVA assumptions'!$F$13</f>
        <v>4.6980071069101166E-5</v>
      </c>
      <c r="BM16" s="186">
        <f>F16/100*'8. GVA assumptions'!$F$14</f>
        <v>3.4298509913493965E-4</v>
      </c>
      <c r="BN16" s="186">
        <f>G16/100*'8. GVA assumptions'!$F$15</f>
        <v>0</v>
      </c>
      <c r="BO16" s="186">
        <f>H16/100*'8. GVA assumptions'!$F$16</f>
        <v>0</v>
      </c>
      <c r="BP16" s="187">
        <f t="shared" si="17"/>
        <v>1.3139727024500831E-2</v>
      </c>
      <c r="BQ16" s="154"/>
      <c r="BR16" s="185">
        <f>K16/100*'8. GVA assumptions'!$F$8</f>
        <v>0</v>
      </c>
      <c r="BS16" s="186">
        <f>L16/100*'8. GVA assumptions'!$F$8</f>
        <v>0</v>
      </c>
      <c r="BT16" s="189">
        <f>M16/100*'8. GVA assumptions'!$F$8</f>
        <v>0</v>
      </c>
      <c r="BU16" s="190">
        <f>N16/100*'8. GVA assumptions'!$F$10</f>
        <v>0</v>
      </c>
      <c r="BV16" s="147">
        <f>O16/100*'8. GVA assumptions'!$F$10</f>
        <v>0</v>
      </c>
      <c r="BW16" s="194">
        <f>P16/100*'8. GVA assumptions'!$F$10</f>
        <v>0</v>
      </c>
      <c r="BX16" s="185">
        <f>Q16/100*'8. GVA assumptions'!$F$12</f>
        <v>0</v>
      </c>
      <c r="BY16" s="186">
        <f>R16/100*'8. GVA assumptions'!$F$12</f>
        <v>0</v>
      </c>
      <c r="BZ16" s="189">
        <f>S16/100*'8. GVA assumptions'!$F$12</f>
        <v>0</v>
      </c>
      <c r="CA16" s="185">
        <f>T16/100*'8. GVA assumptions'!$F$13</f>
        <v>0</v>
      </c>
      <c r="CB16" s="186">
        <f>U16/100*'8. GVA assumptions'!$F$13</f>
        <v>0</v>
      </c>
      <c r="CC16" s="189">
        <f>V16/100*'8. GVA assumptions'!$F$13</f>
        <v>0</v>
      </c>
      <c r="CD16" s="185">
        <f>W16/100*'8. GVA assumptions'!$F$14</f>
        <v>0</v>
      </c>
      <c r="CE16" s="186">
        <f>X16/100*'8. GVA assumptions'!$F$14</f>
        <v>0</v>
      </c>
      <c r="CF16" s="189">
        <f>Y16/100*'8. GVA assumptions'!$F$14</f>
        <v>0</v>
      </c>
      <c r="CG16" s="185">
        <f>Z16/100*'8. GVA assumptions'!$F$15</f>
        <v>0</v>
      </c>
      <c r="CH16" s="186">
        <f>AA16/100*'8. GVA assumptions'!$F$15</f>
        <v>0</v>
      </c>
      <c r="CI16" s="189">
        <f>AB16/100*'8. GVA assumptions'!$F$15</f>
        <v>0</v>
      </c>
      <c r="CJ16" s="185">
        <f>AC16/100*'8. GVA assumptions'!$F$16</f>
        <v>0</v>
      </c>
      <c r="CK16" s="186">
        <f>AD16/100*'8. GVA assumptions'!$F$16</f>
        <v>0</v>
      </c>
      <c r="CL16" s="189">
        <f>AE16/100*'8. GVA assumptions'!$F$16</f>
        <v>0</v>
      </c>
      <c r="CM16" s="186">
        <f t="shared" si="18"/>
        <v>0</v>
      </c>
      <c r="CN16" s="186">
        <f t="shared" si="19"/>
        <v>0</v>
      </c>
      <c r="CO16" s="186">
        <f t="shared" si="20"/>
        <v>0</v>
      </c>
      <c r="CP16" s="185">
        <f>AI16/100*'8. GVA assumptions'!$F$8</f>
        <v>0</v>
      </c>
      <c r="CQ16" s="186">
        <f>AJ16/100*'8. GVA assumptions'!$F$8</f>
        <v>0</v>
      </c>
      <c r="CR16" s="186">
        <f>AK16/100*'8. GVA assumptions'!$F$10</f>
        <v>0</v>
      </c>
      <c r="CS16" s="186">
        <f>AL16/100*'8. GVA assumptions'!$F$10</f>
        <v>0</v>
      </c>
      <c r="CT16" s="186">
        <f>AM16/100*'8. GVA assumptions'!$F$12</f>
        <v>0</v>
      </c>
      <c r="CU16" s="186">
        <f>AN16/100*'8. GVA assumptions'!$F$12</f>
        <v>0</v>
      </c>
      <c r="CV16" s="186">
        <f>AO16/100*'8. GVA assumptions'!$F$13</f>
        <v>0</v>
      </c>
      <c r="CW16" s="186">
        <f>AP16/100*'8. GVA assumptions'!$F$13</f>
        <v>0</v>
      </c>
      <c r="CX16" s="186">
        <f>AQ16/100*'8. GVA assumptions'!$F$14</f>
        <v>0</v>
      </c>
      <c r="CY16" s="186">
        <f>AR16/100*'8. GVA assumptions'!$F$14</f>
        <v>0</v>
      </c>
      <c r="CZ16" s="186">
        <f>AS16/100*'8. GVA assumptions'!$F$15</f>
        <v>0</v>
      </c>
      <c r="DA16" s="186">
        <f>AT16/100*'8. GVA assumptions'!$F$15</f>
        <v>0</v>
      </c>
      <c r="DB16" s="186">
        <f>AU16/100*'8. GVA assumptions'!$F$16</f>
        <v>0</v>
      </c>
      <c r="DC16" s="186">
        <f>AV16/100*'8. GVA assumptions'!$F$16</f>
        <v>0</v>
      </c>
      <c r="DD16" s="185">
        <f t="shared" si="29"/>
        <v>0</v>
      </c>
      <c r="DE16" s="186">
        <f t="shared" si="30"/>
        <v>0</v>
      </c>
      <c r="DF16" s="195">
        <f>AY16/100*'8. GVA assumptions'!$F$8</f>
        <v>0</v>
      </c>
      <c r="DG16" s="186">
        <f>AZ16/100*'8. GVA assumptions'!$F$10</f>
        <v>0</v>
      </c>
      <c r="DH16" s="186">
        <f>BA16/100*'8. GVA assumptions'!$F$12</f>
        <v>0</v>
      </c>
      <c r="DI16" s="186">
        <f>BB16/100*'8. GVA assumptions'!$F$13</f>
        <v>0</v>
      </c>
      <c r="DJ16" s="186">
        <f>BC16/100*'8. GVA assumptions'!$F$14</f>
        <v>0</v>
      </c>
      <c r="DK16" s="186">
        <f>BD16/100*'8. GVA assumptions'!$F$15</f>
        <v>0</v>
      </c>
      <c r="DL16" s="189">
        <f>BE16/100*'8. GVA assumptions'!$F$16</f>
        <v>0</v>
      </c>
      <c r="DM16" s="192">
        <f t="shared" si="31"/>
        <v>0</v>
      </c>
      <c r="DN16" s="193">
        <f t="shared" si="21"/>
        <v>0</v>
      </c>
      <c r="DO16" s="154"/>
      <c r="DP16" s="154"/>
      <c r="DQ16" s="154"/>
      <c r="DR16" s="154"/>
      <c r="DS16" s="154"/>
      <c r="DT16" s="154"/>
    </row>
    <row r="17" spans="1:124">
      <c r="A17" s="146" t="s">
        <v>304</v>
      </c>
      <c r="B17" s="185">
        <v>4.4684536132812503E-3</v>
      </c>
      <c r="C17" s="186">
        <v>1.9339919788271341E-2</v>
      </c>
      <c r="D17" s="186">
        <v>0</v>
      </c>
      <c r="E17" s="186">
        <v>1.21660341796875E-2</v>
      </c>
      <c r="F17" s="186">
        <v>4.3470183593750003E-2</v>
      </c>
      <c r="G17" s="186">
        <v>0</v>
      </c>
      <c r="H17" s="186">
        <v>0</v>
      </c>
      <c r="I17" s="187">
        <f t="shared" si="3"/>
        <v>7.9444591174990087E-2</v>
      </c>
      <c r="J17" s="188"/>
      <c r="K17" s="190">
        <f>B17</f>
        <v>4.4684536132812503E-3</v>
      </c>
      <c r="L17" s="147">
        <f>B17</f>
        <v>4.4684536132812503E-3</v>
      </c>
      <c r="M17" s="194"/>
      <c r="N17" s="190">
        <f>C17</f>
        <v>1.9339919788271341E-2</v>
      </c>
      <c r="O17" s="147">
        <f>C17</f>
        <v>1.9339919788271341E-2</v>
      </c>
      <c r="P17" s="194"/>
      <c r="Q17" s="190"/>
      <c r="R17" s="147"/>
      <c r="S17" s="194"/>
      <c r="T17" s="190">
        <v>0</v>
      </c>
      <c r="U17" s="147">
        <f>E17</f>
        <v>1.21660341796875E-2</v>
      </c>
      <c r="V17" s="194"/>
      <c r="W17" s="190">
        <v>0</v>
      </c>
      <c r="X17" s="147">
        <f>F17</f>
        <v>4.3470183593750003E-2</v>
      </c>
      <c r="Y17" s="194"/>
      <c r="Z17" s="190">
        <v>0</v>
      </c>
      <c r="AA17" s="147">
        <f>G17</f>
        <v>0</v>
      </c>
      <c r="AB17" s="194"/>
      <c r="AC17" s="147"/>
      <c r="AD17" s="147"/>
      <c r="AE17" s="194"/>
      <c r="AF17" s="185">
        <f t="shared" si="4"/>
        <v>2.3808373401552591E-2</v>
      </c>
      <c r="AG17" s="186">
        <f t="shared" si="5"/>
        <v>7.9444591174990101E-2</v>
      </c>
      <c r="AH17" s="186">
        <f t="shared" si="6"/>
        <v>0</v>
      </c>
      <c r="AI17" s="184">
        <f t="shared" si="7"/>
        <v>4.4684536132812503E-3</v>
      </c>
      <c r="AJ17" s="183">
        <f>L17</f>
        <v>4.4684536132812503E-3</v>
      </c>
      <c r="AK17" s="184">
        <f t="shared" si="8"/>
        <v>1.9339919788271341E-2</v>
      </c>
      <c r="AL17" s="183">
        <f>O17</f>
        <v>1.9339919788271341E-2</v>
      </c>
      <c r="AM17" s="184">
        <f>Q17</f>
        <v>0</v>
      </c>
      <c r="AN17" s="189">
        <f>Q17</f>
        <v>0</v>
      </c>
      <c r="AO17" s="185">
        <f t="shared" si="11"/>
        <v>0</v>
      </c>
      <c r="AP17" s="189">
        <f>U17</f>
        <v>1.21660341796875E-2</v>
      </c>
      <c r="AQ17" s="185">
        <f t="shared" si="12"/>
        <v>0</v>
      </c>
      <c r="AR17" s="189">
        <f>X17</f>
        <v>4.3470183593750003E-2</v>
      </c>
      <c r="AS17" s="185">
        <f t="shared" si="13"/>
        <v>0</v>
      </c>
      <c r="AT17" s="189">
        <f>AA17</f>
        <v>0</v>
      </c>
      <c r="AU17" s="186">
        <f t="shared" si="14"/>
        <v>0</v>
      </c>
      <c r="AV17" s="186">
        <f t="shared" si="27"/>
        <v>0</v>
      </c>
      <c r="AW17" s="190">
        <f t="shared" si="28"/>
        <v>2.3808373401552591E-2</v>
      </c>
      <c r="AX17" s="147">
        <f t="shared" si="1"/>
        <v>7.9444591174990101E-2</v>
      </c>
      <c r="AY17" s="191">
        <f>AI17+((AJ17-AI17)*'9. BE assumptions'!B17)</f>
        <v>4.4684536132812503E-3</v>
      </c>
      <c r="AZ17" s="192">
        <f>AK17+((AL17-AK17)*'9. BE assumptions'!C17)</f>
        <v>1.9339919788271341E-2</v>
      </c>
      <c r="BA17" s="192">
        <f>AM17+((AN17-AM17)*'9. BE assumptions'!D17)</f>
        <v>0</v>
      </c>
      <c r="BB17" s="192">
        <f>AO17+((AP17-AO17)*'9. BE assumptions'!E17)</f>
        <v>3.041508544921875E-3</v>
      </c>
      <c r="BC17" s="192">
        <f>AQ17+((AR17-AQ17)*'9. BE assumptions'!F17)</f>
        <v>1.0867545898437501E-2</v>
      </c>
      <c r="BD17" s="192">
        <f>AS17+((AT17-AS17)*'9. BE assumptions'!G17)</f>
        <v>0</v>
      </c>
      <c r="BE17" s="193">
        <f>AU17+(AV17-AU17)*'9. BE assumptions'!H17</f>
        <v>0</v>
      </c>
      <c r="BF17" s="192">
        <f t="shared" si="15"/>
        <v>3.7717427844911972E-2</v>
      </c>
      <c r="BG17" s="193">
        <f t="shared" si="16"/>
        <v>0.53605529604417457</v>
      </c>
      <c r="BH17" s="154"/>
      <c r="BI17" s="185">
        <f>B17/100*'8. GVA assumptions'!$F$8</f>
        <v>2.1223511504273786E-3</v>
      </c>
      <c r="BJ17" s="147">
        <f>C17/100*'8. GVA assumptions'!$F$10</f>
        <v>8.1032812618836506E-3</v>
      </c>
      <c r="BK17" s="186">
        <f>D17/100*'8. GVA assumptions'!$F$12</f>
        <v>0</v>
      </c>
      <c r="BL17" s="186">
        <f>E17/100*'8. GVA assumptions'!$F$13</f>
        <v>5.8910179661307563E-3</v>
      </c>
      <c r="BM17" s="186">
        <f>F17/100*'8. GVA assumptions'!$F$14</f>
        <v>1.9264056954923274E-2</v>
      </c>
      <c r="BN17" s="186">
        <f>G17/100*'8. GVA assumptions'!$F$15</f>
        <v>0</v>
      </c>
      <c r="BO17" s="186">
        <f>H17/100*'8. GVA assumptions'!$F$16</f>
        <v>0</v>
      </c>
      <c r="BP17" s="187">
        <f t="shared" si="17"/>
        <v>3.5380707333365055E-2</v>
      </c>
      <c r="BQ17" s="154"/>
      <c r="BR17" s="185">
        <f>K17/100*'8. GVA assumptions'!$F$8</f>
        <v>2.1223511504273786E-3</v>
      </c>
      <c r="BS17" s="186">
        <f>L17/100*'8. GVA assumptions'!$F$8</f>
        <v>2.1223511504273786E-3</v>
      </c>
      <c r="BT17" s="189">
        <f>M17/100*'8. GVA assumptions'!$F$8</f>
        <v>0</v>
      </c>
      <c r="BU17" s="190">
        <f>N17/100*'8. GVA assumptions'!$F$10</f>
        <v>8.1032812618836506E-3</v>
      </c>
      <c r="BV17" s="147">
        <f>O17/100*'8. GVA assumptions'!$F$10</f>
        <v>8.1032812618836506E-3</v>
      </c>
      <c r="BW17" s="194">
        <f>P17/100*'8. GVA assumptions'!$F$10</f>
        <v>0</v>
      </c>
      <c r="BX17" s="185">
        <f>Q17/100*'8. GVA assumptions'!$F$12</f>
        <v>0</v>
      </c>
      <c r="BY17" s="186">
        <f>R17/100*'8. GVA assumptions'!$F$12</f>
        <v>0</v>
      </c>
      <c r="BZ17" s="189">
        <f>S17/100*'8. GVA assumptions'!$F$12</f>
        <v>0</v>
      </c>
      <c r="CA17" s="185">
        <f>T17/100*'8. GVA assumptions'!$F$13</f>
        <v>0</v>
      </c>
      <c r="CB17" s="186">
        <f>U17/100*'8. GVA assumptions'!$F$13</f>
        <v>5.8910179661307563E-3</v>
      </c>
      <c r="CC17" s="189">
        <f>V17/100*'8. GVA assumptions'!$F$13</f>
        <v>0</v>
      </c>
      <c r="CD17" s="185">
        <f>W17/100*'8. GVA assumptions'!$F$14</f>
        <v>0</v>
      </c>
      <c r="CE17" s="186">
        <f>X17/100*'8. GVA assumptions'!$F$14</f>
        <v>1.9264056954923274E-2</v>
      </c>
      <c r="CF17" s="189">
        <f>Y17/100*'8. GVA assumptions'!$F$14</f>
        <v>0</v>
      </c>
      <c r="CG17" s="185">
        <f>Z17/100*'8. GVA assumptions'!$F$15</f>
        <v>0</v>
      </c>
      <c r="CH17" s="186">
        <f>AA17/100*'8. GVA assumptions'!$F$15</f>
        <v>0</v>
      </c>
      <c r="CI17" s="189">
        <f>AB17/100*'8. GVA assumptions'!$F$15</f>
        <v>0</v>
      </c>
      <c r="CJ17" s="185">
        <f>AC17/100*'8. GVA assumptions'!$F$16</f>
        <v>0</v>
      </c>
      <c r="CK17" s="186">
        <f>AD17/100*'8. GVA assumptions'!$F$16</f>
        <v>0</v>
      </c>
      <c r="CL17" s="189">
        <f>AE17/100*'8. GVA assumptions'!$F$16</f>
        <v>0</v>
      </c>
      <c r="CM17" s="186">
        <f t="shared" si="18"/>
        <v>1.0225632412311029E-2</v>
      </c>
      <c r="CN17" s="186">
        <f t="shared" si="19"/>
        <v>3.5380707333365062E-2</v>
      </c>
      <c r="CO17" s="186">
        <f t="shared" si="20"/>
        <v>0</v>
      </c>
      <c r="CP17" s="185">
        <f>AI17/100*'8. GVA assumptions'!$F$8</f>
        <v>2.1223511504273786E-3</v>
      </c>
      <c r="CQ17" s="186">
        <f>AJ17/100*'8. GVA assumptions'!$F$8</f>
        <v>2.1223511504273786E-3</v>
      </c>
      <c r="CR17" s="186">
        <f>AK17/100*'8. GVA assumptions'!$F$10</f>
        <v>8.1032812618836506E-3</v>
      </c>
      <c r="CS17" s="186">
        <f>AL17/100*'8. GVA assumptions'!$F$10</f>
        <v>8.1032812618836506E-3</v>
      </c>
      <c r="CT17" s="186">
        <f>AM17/100*'8. GVA assumptions'!$F$12</f>
        <v>0</v>
      </c>
      <c r="CU17" s="186">
        <f>AN17/100*'8. GVA assumptions'!$F$12</f>
        <v>0</v>
      </c>
      <c r="CV17" s="186">
        <f>AO17/100*'8. GVA assumptions'!$F$13</f>
        <v>0</v>
      </c>
      <c r="CW17" s="186">
        <f>AP17/100*'8. GVA assumptions'!$F$13</f>
        <v>5.8910179661307563E-3</v>
      </c>
      <c r="CX17" s="186">
        <f>AQ17/100*'8. GVA assumptions'!$F$14</f>
        <v>0</v>
      </c>
      <c r="CY17" s="186">
        <f>AR17/100*'8. GVA assumptions'!$F$14</f>
        <v>1.9264056954923274E-2</v>
      </c>
      <c r="CZ17" s="186">
        <f>AS17/100*'8. GVA assumptions'!$F$15</f>
        <v>0</v>
      </c>
      <c r="DA17" s="186">
        <f>AT17/100*'8. GVA assumptions'!$F$15</f>
        <v>0</v>
      </c>
      <c r="DB17" s="186">
        <f>AU17/100*'8. GVA assumptions'!$F$16</f>
        <v>0</v>
      </c>
      <c r="DC17" s="186">
        <f>AV17/100*'8. GVA assumptions'!$F$16</f>
        <v>0</v>
      </c>
      <c r="DD17" s="185">
        <f t="shared" si="29"/>
        <v>1.0225632412311029E-2</v>
      </c>
      <c r="DE17" s="186">
        <f t="shared" si="30"/>
        <v>3.5380707333365062E-2</v>
      </c>
      <c r="DF17" s="195">
        <f>AY17/100*'8. GVA assumptions'!$F$8</f>
        <v>2.1223511504273786E-3</v>
      </c>
      <c r="DG17" s="186">
        <f>AZ17/100*'8. GVA assumptions'!$F$10</f>
        <v>8.1032812618836506E-3</v>
      </c>
      <c r="DH17" s="186">
        <f>BA17/100*'8. GVA assumptions'!$F$12</f>
        <v>0</v>
      </c>
      <c r="DI17" s="186">
        <f>BB17/100*'8. GVA assumptions'!$F$13</f>
        <v>1.4727544915326891E-3</v>
      </c>
      <c r="DJ17" s="186">
        <f>BC17/100*'8. GVA assumptions'!$F$14</f>
        <v>4.8160142387308185E-3</v>
      </c>
      <c r="DK17" s="186">
        <f>BD17/100*'8. GVA assumptions'!$F$15</f>
        <v>0</v>
      </c>
      <c r="DL17" s="189">
        <f>BE17/100*'8. GVA assumptions'!$F$16</f>
        <v>0</v>
      </c>
      <c r="DM17" s="192">
        <f t="shared" si="31"/>
        <v>1.6514401142574537E-2</v>
      </c>
      <c r="DN17" s="193">
        <f t="shared" si="21"/>
        <v>0.2347093293284912</v>
      </c>
      <c r="DO17" s="154"/>
      <c r="DP17" s="154"/>
      <c r="DQ17" s="154"/>
      <c r="DR17" s="154"/>
      <c r="DS17" s="154"/>
      <c r="DT17" s="154"/>
    </row>
    <row r="18" spans="1:124">
      <c r="A18" s="146" t="s">
        <v>305</v>
      </c>
      <c r="B18" s="185">
        <v>0</v>
      </c>
      <c r="C18" s="186">
        <v>0</v>
      </c>
      <c r="D18" s="186">
        <v>0</v>
      </c>
      <c r="E18" s="186">
        <v>0</v>
      </c>
      <c r="F18" s="186">
        <v>0</v>
      </c>
      <c r="G18" s="186">
        <v>0</v>
      </c>
      <c r="H18" s="186">
        <v>0</v>
      </c>
      <c r="I18" s="187">
        <f t="shared" si="3"/>
        <v>0</v>
      </c>
      <c r="J18" s="188"/>
      <c r="K18" s="190"/>
      <c r="L18" s="147"/>
      <c r="M18" s="194"/>
      <c r="N18" s="190"/>
      <c r="O18" s="147"/>
      <c r="P18" s="194"/>
      <c r="Q18" s="190"/>
      <c r="R18" s="147"/>
      <c r="S18" s="194"/>
      <c r="T18" s="190"/>
      <c r="U18" s="147"/>
      <c r="V18" s="194"/>
      <c r="W18" s="190"/>
      <c r="X18" s="147"/>
      <c r="Y18" s="194"/>
      <c r="Z18" s="190"/>
      <c r="AA18" s="147"/>
      <c r="AB18" s="194"/>
      <c r="AC18" s="147"/>
      <c r="AD18" s="147"/>
      <c r="AE18" s="194"/>
      <c r="AF18" s="185"/>
      <c r="AG18" s="186"/>
      <c r="AH18" s="186"/>
      <c r="AI18" s="184">
        <f t="shared" si="7"/>
        <v>0</v>
      </c>
      <c r="AJ18" s="183">
        <f t="shared" si="22"/>
        <v>0</v>
      </c>
      <c r="AK18" s="184">
        <f t="shared" si="8"/>
        <v>0</v>
      </c>
      <c r="AL18" s="183">
        <f t="shared" ref="AL18:AL21" si="32">N18</f>
        <v>0</v>
      </c>
      <c r="AM18" s="184">
        <f t="shared" si="9"/>
        <v>0</v>
      </c>
      <c r="AN18" s="189">
        <f t="shared" si="10"/>
        <v>0</v>
      </c>
      <c r="AO18" s="185">
        <f t="shared" si="11"/>
        <v>0</v>
      </c>
      <c r="AP18" s="189">
        <f t="shared" ref="AP18:AP21" si="33">T18</f>
        <v>0</v>
      </c>
      <c r="AQ18" s="185">
        <f t="shared" si="12"/>
        <v>0</v>
      </c>
      <c r="AR18" s="189">
        <f t="shared" si="25"/>
        <v>0</v>
      </c>
      <c r="AS18" s="185">
        <f t="shared" si="13"/>
        <v>0</v>
      </c>
      <c r="AT18" s="189">
        <f t="shared" ref="AT18:AT21" si="34">Z18</f>
        <v>0</v>
      </c>
      <c r="AU18" s="186">
        <f t="shared" si="14"/>
        <v>0</v>
      </c>
      <c r="AV18" s="186">
        <f t="shared" si="27"/>
        <v>0</v>
      </c>
      <c r="AW18" s="190">
        <f t="shared" si="28"/>
        <v>0</v>
      </c>
      <c r="AX18" s="147">
        <f t="shared" si="1"/>
        <v>0</v>
      </c>
      <c r="AY18" s="191">
        <f>AI18+((AJ18-AI18)*'9. BE assumptions'!B18)</f>
        <v>0</v>
      </c>
      <c r="AZ18" s="192">
        <f>AK18+((AL18-AK18)*'9. BE assumptions'!C18)</f>
        <v>0</v>
      </c>
      <c r="BA18" s="192">
        <f>AM18+((AN18-AM18)*'9. BE assumptions'!D18)</f>
        <v>0</v>
      </c>
      <c r="BB18" s="192">
        <f>AO18+((AP18-AO18)*'9. BE assumptions'!E18)</f>
        <v>0</v>
      </c>
      <c r="BC18" s="192">
        <f>AQ18+((AR18-AQ18)*'9. BE assumptions'!F18)</f>
        <v>0</v>
      </c>
      <c r="BD18" s="192">
        <f>AS18+((AT18-AS18)*'9. BE assumptions'!G18)</f>
        <v>0</v>
      </c>
      <c r="BE18" s="193">
        <f>AU18+(AV18-AU18)*'9. BE assumptions'!H18</f>
        <v>0</v>
      </c>
      <c r="BF18" s="192">
        <f t="shared" si="15"/>
        <v>0</v>
      </c>
      <c r="BG18" s="193">
        <f t="shared" si="16"/>
        <v>0</v>
      </c>
      <c r="BH18" s="154"/>
      <c r="BI18" s="185">
        <f>B18/100*'8. GVA assumptions'!$F$8</f>
        <v>0</v>
      </c>
      <c r="BJ18" s="147">
        <f>C18/100*'8. GVA assumptions'!$F$10</f>
        <v>0</v>
      </c>
      <c r="BK18" s="186">
        <f>D18/100*'8. GVA assumptions'!$F$12</f>
        <v>0</v>
      </c>
      <c r="BL18" s="186">
        <f>E18/100*'8. GVA assumptions'!$F$13</f>
        <v>0</v>
      </c>
      <c r="BM18" s="186">
        <f>F18/100*'8. GVA assumptions'!$F$14</f>
        <v>0</v>
      </c>
      <c r="BN18" s="186">
        <f>G18/100*'8. GVA assumptions'!$F$15</f>
        <v>0</v>
      </c>
      <c r="BO18" s="186">
        <f>H18/100*'8. GVA assumptions'!$F$16</f>
        <v>0</v>
      </c>
      <c r="BP18" s="187">
        <f t="shared" si="17"/>
        <v>0</v>
      </c>
      <c r="BQ18" s="154"/>
      <c r="BR18" s="185">
        <f>K18/100*'8. GVA assumptions'!$F$8</f>
        <v>0</v>
      </c>
      <c r="BS18" s="186">
        <f>L18/100*'8. GVA assumptions'!$F$8</f>
        <v>0</v>
      </c>
      <c r="BT18" s="189">
        <f>M18/100*'8. GVA assumptions'!$F$8</f>
        <v>0</v>
      </c>
      <c r="BU18" s="190">
        <f>N18/100*'8. GVA assumptions'!$F$10</f>
        <v>0</v>
      </c>
      <c r="BV18" s="147">
        <f>O18/100*'8. GVA assumptions'!$F$10</f>
        <v>0</v>
      </c>
      <c r="BW18" s="194">
        <f>P18/100*'8. GVA assumptions'!$F$10</f>
        <v>0</v>
      </c>
      <c r="BX18" s="185">
        <f>Q18/100*'8. GVA assumptions'!$F$12</f>
        <v>0</v>
      </c>
      <c r="BY18" s="186">
        <f>R18/100*'8. GVA assumptions'!$F$12</f>
        <v>0</v>
      </c>
      <c r="BZ18" s="189">
        <f>S18/100*'8. GVA assumptions'!$F$12</f>
        <v>0</v>
      </c>
      <c r="CA18" s="185">
        <f>T18/100*'8. GVA assumptions'!$F$13</f>
        <v>0</v>
      </c>
      <c r="CB18" s="186">
        <f>U18/100*'8. GVA assumptions'!$F$13</f>
        <v>0</v>
      </c>
      <c r="CC18" s="189">
        <f>V18/100*'8. GVA assumptions'!$F$13</f>
        <v>0</v>
      </c>
      <c r="CD18" s="185">
        <f>W18/100*'8. GVA assumptions'!$F$14</f>
        <v>0</v>
      </c>
      <c r="CE18" s="186">
        <f>X18/100*'8. GVA assumptions'!$F$14</f>
        <v>0</v>
      </c>
      <c r="CF18" s="189">
        <f>Y18/100*'8. GVA assumptions'!$F$14</f>
        <v>0</v>
      </c>
      <c r="CG18" s="185">
        <f>Z18/100*'8. GVA assumptions'!$F$15</f>
        <v>0</v>
      </c>
      <c r="CH18" s="186">
        <f>AA18/100*'8. GVA assumptions'!$F$15</f>
        <v>0</v>
      </c>
      <c r="CI18" s="189">
        <f>AB18/100*'8. GVA assumptions'!$F$15</f>
        <v>0</v>
      </c>
      <c r="CJ18" s="185">
        <f>AC18/100*'8. GVA assumptions'!$F$16</f>
        <v>0</v>
      </c>
      <c r="CK18" s="186">
        <f>AD18/100*'8. GVA assumptions'!$F$16</f>
        <v>0</v>
      </c>
      <c r="CL18" s="189">
        <f>AE18/100*'8. GVA assumptions'!$F$16</f>
        <v>0</v>
      </c>
      <c r="CM18" s="186">
        <f t="shared" si="18"/>
        <v>0</v>
      </c>
      <c r="CN18" s="186">
        <f t="shared" si="19"/>
        <v>0</v>
      </c>
      <c r="CO18" s="186">
        <f t="shared" si="20"/>
        <v>0</v>
      </c>
      <c r="CP18" s="185">
        <f>AI18/100*'8. GVA assumptions'!$F$8</f>
        <v>0</v>
      </c>
      <c r="CQ18" s="186">
        <f>AJ18/100*'8. GVA assumptions'!$F$8</f>
        <v>0</v>
      </c>
      <c r="CR18" s="186">
        <f>AK18/100*'8. GVA assumptions'!$F$10</f>
        <v>0</v>
      </c>
      <c r="CS18" s="186">
        <f>AL18/100*'8. GVA assumptions'!$F$10</f>
        <v>0</v>
      </c>
      <c r="CT18" s="186">
        <f>AM18/100*'8. GVA assumptions'!$F$12</f>
        <v>0</v>
      </c>
      <c r="CU18" s="186">
        <f>AN18/100*'8. GVA assumptions'!$F$12</f>
        <v>0</v>
      </c>
      <c r="CV18" s="186">
        <f>AO18/100*'8. GVA assumptions'!$F$13</f>
        <v>0</v>
      </c>
      <c r="CW18" s="186">
        <f>AP18/100*'8. GVA assumptions'!$F$13</f>
        <v>0</v>
      </c>
      <c r="CX18" s="186">
        <f>AQ18/100*'8. GVA assumptions'!$F$14</f>
        <v>0</v>
      </c>
      <c r="CY18" s="186">
        <f>AR18/100*'8. GVA assumptions'!$F$14</f>
        <v>0</v>
      </c>
      <c r="CZ18" s="186">
        <f>AS18/100*'8. GVA assumptions'!$F$15</f>
        <v>0</v>
      </c>
      <c r="DA18" s="186">
        <f>AT18/100*'8. GVA assumptions'!$F$15</f>
        <v>0</v>
      </c>
      <c r="DB18" s="186">
        <f>AU18/100*'8. GVA assumptions'!$F$16</f>
        <v>0</v>
      </c>
      <c r="DC18" s="186">
        <f>AV18/100*'8. GVA assumptions'!$F$16</f>
        <v>0</v>
      </c>
      <c r="DD18" s="185">
        <f t="shared" si="29"/>
        <v>0</v>
      </c>
      <c r="DE18" s="186">
        <f t="shared" si="30"/>
        <v>0</v>
      </c>
      <c r="DF18" s="195">
        <f>AY18/100*'8. GVA assumptions'!$F$8</f>
        <v>0</v>
      </c>
      <c r="DG18" s="186">
        <f>AZ18/100*'8. GVA assumptions'!$F$10</f>
        <v>0</v>
      </c>
      <c r="DH18" s="186">
        <f>BA18/100*'8. GVA assumptions'!$F$12</f>
        <v>0</v>
      </c>
      <c r="DI18" s="186">
        <f>BB18/100*'8. GVA assumptions'!$F$13</f>
        <v>0</v>
      </c>
      <c r="DJ18" s="186">
        <f>BC18/100*'8. GVA assumptions'!$F$14</f>
        <v>0</v>
      </c>
      <c r="DK18" s="186">
        <f>BD18/100*'8. GVA assumptions'!$F$15</f>
        <v>0</v>
      </c>
      <c r="DL18" s="189">
        <f>BE18/100*'8. GVA assumptions'!$F$16</f>
        <v>0</v>
      </c>
      <c r="DM18" s="192">
        <f t="shared" si="31"/>
        <v>0</v>
      </c>
      <c r="DN18" s="193">
        <f t="shared" si="21"/>
        <v>0</v>
      </c>
      <c r="DO18" s="154"/>
      <c r="DP18" s="154"/>
      <c r="DQ18" s="154"/>
      <c r="DR18" s="154"/>
      <c r="DS18" s="154"/>
      <c r="DT18" s="154"/>
    </row>
    <row r="19" spans="1:124">
      <c r="A19" s="146" t="s">
        <v>306</v>
      </c>
      <c r="B19" s="185">
        <v>2.8059362411498998E-5</v>
      </c>
      <c r="C19" s="186">
        <v>1.1864347076416E-4</v>
      </c>
      <c r="D19" s="186">
        <v>0</v>
      </c>
      <c r="E19" s="186">
        <v>8.1926155090332003E-5</v>
      </c>
      <c r="F19" s="186">
        <v>1.8927510070800802E-4</v>
      </c>
      <c r="G19" s="186">
        <v>0</v>
      </c>
      <c r="H19" s="186">
        <v>0</v>
      </c>
      <c r="I19" s="187">
        <f t="shared" si="3"/>
        <v>4.1790408897399904E-4</v>
      </c>
      <c r="J19" s="188"/>
      <c r="K19" s="190">
        <f>B19</f>
        <v>2.8059362411498998E-5</v>
      </c>
      <c r="L19" s="147"/>
      <c r="M19" s="194"/>
      <c r="N19" s="190">
        <f>C19</f>
        <v>1.1864347076416E-4</v>
      </c>
      <c r="O19" s="147"/>
      <c r="P19" s="194"/>
      <c r="Q19" s="190">
        <f>D19</f>
        <v>0</v>
      </c>
      <c r="R19" s="147"/>
      <c r="S19" s="194"/>
      <c r="T19" s="190">
        <f>E19</f>
        <v>8.1926155090332003E-5</v>
      </c>
      <c r="U19" s="147"/>
      <c r="V19" s="194"/>
      <c r="W19" s="190">
        <f>F19</f>
        <v>1.8927510070800802E-4</v>
      </c>
      <c r="X19" s="147"/>
      <c r="Y19" s="194"/>
      <c r="Z19" s="190">
        <f>G19</f>
        <v>0</v>
      </c>
      <c r="AA19" s="147"/>
      <c r="AB19" s="194"/>
      <c r="AC19" s="147">
        <f>H19</f>
        <v>0</v>
      </c>
      <c r="AD19" s="147"/>
      <c r="AE19" s="194"/>
      <c r="AF19" s="185">
        <f t="shared" si="4"/>
        <v>4.1790408897399904E-4</v>
      </c>
      <c r="AG19" s="186">
        <f t="shared" si="5"/>
        <v>0</v>
      </c>
      <c r="AH19" s="186">
        <f t="shared" si="6"/>
        <v>0</v>
      </c>
      <c r="AI19" s="184">
        <f t="shared" si="7"/>
        <v>2.8059362411498998E-5</v>
      </c>
      <c r="AJ19" s="183">
        <f t="shared" si="22"/>
        <v>2.8059362411498998E-5</v>
      </c>
      <c r="AK19" s="184">
        <f t="shared" si="8"/>
        <v>1.1864347076416E-4</v>
      </c>
      <c r="AL19" s="183">
        <f t="shared" si="32"/>
        <v>1.1864347076416E-4</v>
      </c>
      <c r="AM19" s="184">
        <f t="shared" si="9"/>
        <v>0</v>
      </c>
      <c r="AN19" s="189">
        <f t="shared" si="10"/>
        <v>0</v>
      </c>
      <c r="AO19" s="185">
        <f t="shared" si="11"/>
        <v>8.1926155090332003E-5</v>
      </c>
      <c r="AP19" s="189">
        <f t="shared" si="33"/>
        <v>8.1926155090332003E-5</v>
      </c>
      <c r="AQ19" s="185">
        <f t="shared" si="12"/>
        <v>1.8927510070800802E-4</v>
      </c>
      <c r="AR19" s="189">
        <f t="shared" si="25"/>
        <v>1.8927510070800802E-4</v>
      </c>
      <c r="AS19" s="185">
        <f t="shared" si="13"/>
        <v>0</v>
      </c>
      <c r="AT19" s="189">
        <f t="shared" si="34"/>
        <v>0</v>
      </c>
      <c r="AU19" s="186">
        <f t="shared" si="14"/>
        <v>0</v>
      </c>
      <c r="AV19" s="186">
        <f t="shared" si="27"/>
        <v>0</v>
      </c>
      <c r="AW19" s="190">
        <f t="shared" si="28"/>
        <v>4.1790408897399904E-4</v>
      </c>
      <c r="AX19" s="147">
        <f t="shared" si="1"/>
        <v>4.1790408897399904E-4</v>
      </c>
      <c r="AY19" s="191">
        <f>AI19+((AJ19-AI19)*'9. BE assumptions'!B19)</f>
        <v>2.8059362411498998E-5</v>
      </c>
      <c r="AZ19" s="192">
        <f>AK19+((AL19-AK19)*'9. BE assumptions'!C19)</f>
        <v>1.1864347076416E-4</v>
      </c>
      <c r="BA19" s="192">
        <f>AM19+((AN19-AM19)*'9. BE assumptions'!D19)</f>
        <v>0</v>
      </c>
      <c r="BB19" s="192">
        <f>AO19+((AP19-AO19)*'9. BE assumptions'!E19)</f>
        <v>8.1926155090332003E-5</v>
      </c>
      <c r="BC19" s="192">
        <f>AQ19+((AR19-AQ19)*'9. BE assumptions'!F19)</f>
        <v>1.8927510070800802E-4</v>
      </c>
      <c r="BD19" s="192">
        <f>AS19+((AT19-AS19)*'9. BE assumptions'!G19)</f>
        <v>0</v>
      </c>
      <c r="BE19" s="193">
        <f>AU19+(AV19-AU19)*'9. BE assumptions'!H19</f>
        <v>0</v>
      </c>
      <c r="BF19" s="192">
        <f t="shared" si="15"/>
        <v>4.1790408897399904E-4</v>
      </c>
      <c r="BG19" s="193">
        <f t="shared" si="16"/>
        <v>5.9394214540334318E-3</v>
      </c>
      <c r="BH19" s="154"/>
      <c r="BI19" s="185">
        <f>B19/100*'8. GVA assumptions'!$F$8</f>
        <v>1.3327165334625434E-5</v>
      </c>
      <c r="BJ19" s="147">
        <f>C19/100*'8. GVA assumptions'!$F$10</f>
        <v>4.9710723933358738E-5</v>
      </c>
      <c r="BK19" s="186">
        <f>D19/100*'8. GVA assumptions'!$F$12</f>
        <v>0</v>
      </c>
      <c r="BL19" s="186">
        <f>E19/100*'8. GVA assumptions'!$F$13</f>
        <v>3.9670154168969906E-5</v>
      </c>
      <c r="BM19" s="186">
        <f>F19/100*'8. GVA assumptions'!$F$14</f>
        <v>8.3878328057306498E-5</v>
      </c>
      <c r="BN19" s="186">
        <f>G19/100*'8. GVA assumptions'!$F$15</f>
        <v>0</v>
      </c>
      <c r="BO19" s="186">
        <f>H19/100*'8. GVA assumptions'!$F$16</f>
        <v>0</v>
      </c>
      <c r="BP19" s="187">
        <f t="shared" si="17"/>
        <v>1.8658637149426057E-4</v>
      </c>
      <c r="BQ19" s="154"/>
      <c r="BR19" s="185">
        <f>K19/100*'8. GVA assumptions'!$F$8</f>
        <v>1.3327165334625434E-5</v>
      </c>
      <c r="BS19" s="186">
        <f>L19/100*'8. GVA assumptions'!$F$8</f>
        <v>0</v>
      </c>
      <c r="BT19" s="189">
        <f>M19/100*'8. GVA assumptions'!$F$8</f>
        <v>0</v>
      </c>
      <c r="BU19" s="190">
        <f>N19/100*'8. GVA assumptions'!$F$10</f>
        <v>4.9710723933358738E-5</v>
      </c>
      <c r="BV19" s="147">
        <f>O19/100*'8. GVA assumptions'!$F$10</f>
        <v>0</v>
      </c>
      <c r="BW19" s="194">
        <f>P19/100*'8. GVA assumptions'!$F$10</f>
        <v>0</v>
      </c>
      <c r="BX19" s="185">
        <f>Q19/100*'8. GVA assumptions'!$F$12</f>
        <v>0</v>
      </c>
      <c r="BY19" s="186">
        <f>R19/100*'8. GVA assumptions'!$F$12</f>
        <v>0</v>
      </c>
      <c r="BZ19" s="189">
        <f>S19/100*'8. GVA assumptions'!$F$12</f>
        <v>0</v>
      </c>
      <c r="CA19" s="185">
        <f>T19/100*'8. GVA assumptions'!$F$13</f>
        <v>3.9670154168969906E-5</v>
      </c>
      <c r="CB19" s="186">
        <f>U19/100*'8. GVA assumptions'!$F$13</f>
        <v>0</v>
      </c>
      <c r="CC19" s="189">
        <f>V19/100*'8. GVA assumptions'!$F$13</f>
        <v>0</v>
      </c>
      <c r="CD19" s="185">
        <f>W19/100*'8. GVA assumptions'!$F$14</f>
        <v>8.3878328057306498E-5</v>
      </c>
      <c r="CE19" s="186">
        <f>X19/100*'8. GVA assumptions'!$F$14</f>
        <v>0</v>
      </c>
      <c r="CF19" s="189">
        <f>Y19/100*'8. GVA assumptions'!$F$14</f>
        <v>0</v>
      </c>
      <c r="CG19" s="185">
        <f>Z19/100*'8. GVA assumptions'!$F$15</f>
        <v>0</v>
      </c>
      <c r="CH19" s="186">
        <f>AA19/100*'8. GVA assumptions'!$F$15</f>
        <v>0</v>
      </c>
      <c r="CI19" s="189">
        <f>AB19/100*'8. GVA assumptions'!$F$15</f>
        <v>0</v>
      </c>
      <c r="CJ19" s="185">
        <f>AC19/100*'8. GVA assumptions'!$F$16</f>
        <v>0</v>
      </c>
      <c r="CK19" s="186">
        <f>AD19/100*'8. GVA assumptions'!$F$16</f>
        <v>0</v>
      </c>
      <c r="CL19" s="189">
        <f>AE19/100*'8. GVA assumptions'!$F$16</f>
        <v>0</v>
      </c>
      <c r="CM19" s="186">
        <f t="shared" si="18"/>
        <v>1.8658637149426057E-4</v>
      </c>
      <c r="CN19" s="186">
        <f t="shared" si="19"/>
        <v>0</v>
      </c>
      <c r="CO19" s="186">
        <f t="shared" si="20"/>
        <v>0</v>
      </c>
      <c r="CP19" s="185">
        <f>AI19/100*'8. GVA assumptions'!$F$8</f>
        <v>1.3327165334625434E-5</v>
      </c>
      <c r="CQ19" s="186">
        <f>AJ19/100*'8. GVA assumptions'!$F$8</f>
        <v>1.3327165334625434E-5</v>
      </c>
      <c r="CR19" s="186">
        <f>AK19/100*'8. GVA assumptions'!$F$10</f>
        <v>4.9710723933358738E-5</v>
      </c>
      <c r="CS19" s="186">
        <f>AL19/100*'8. GVA assumptions'!$F$10</f>
        <v>4.9710723933358738E-5</v>
      </c>
      <c r="CT19" s="186">
        <f>AM19/100*'8. GVA assumptions'!$F$12</f>
        <v>0</v>
      </c>
      <c r="CU19" s="186">
        <f>AN19/100*'8. GVA assumptions'!$F$12</f>
        <v>0</v>
      </c>
      <c r="CV19" s="186">
        <f>AO19/100*'8. GVA assumptions'!$F$13</f>
        <v>3.9670154168969906E-5</v>
      </c>
      <c r="CW19" s="186">
        <f>AP19/100*'8. GVA assumptions'!$F$13</f>
        <v>3.9670154168969906E-5</v>
      </c>
      <c r="CX19" s="186">
        <f>AQ19/100*'8. GVA assumptions'!$F$14</f>
        <v>8.3878328057306498E-5</v>
      </c>
      <c r="CY19" s="186">
        <f>AR19/100*'8. GVA assumptions'!$F$14</f>
        <v>8.3878328057306498E-5</v>
      </c>
      <c r="CZ19" s="186">
        <f>AS19/100*'8. GVA assumptions'!$F$15</f>
        <v>0</v>
      </c>
      <c r="DA19" s="186">
        <f>AT19/100*'8. GVA assumptions'!$F$15</f>
        <v>0</v>
      </c>
      <c r="DB19" s="186">
        <f>AU19/100*'8. GVA assumptions'!$F$16</f>
        <v>0</v>
      </c>
      <c r="DC19" s="186">
        <f>AV19/100*'8. GVA assumptions'!$F$16</f>
        <v>0</v>
      </c>
      <c r="DD19" s="185">
        <f t="shared" si="29"/>
        <v>1.8658637149426057E-4</v>
      </c>
      <c r="DE19" s="186">
        <f t="shared" si="30"/>
        <v>1.8658637149426057E-4</v>
      </c>
      <c r="DF19" s="195">
        <f>AY19/100*'8. GVA assumptions'!$F$8</f>
        <v>1.3327165334625434E-5</v>
      </c>
      <c r="DG19" s="186">
        <f>AZ19/100*'8. GVA assumptions'!$F$10</f>
        <v>4.9710723933358738E-5</v>
      </c>
      <c r="DH19" s="186">
        <f>BA19/100*'8. GVA assumptions'!$F$12</f>
        <v>0</v>
      </c>
      <c r="DI19" s="186">
        <f>BB19/100*'8. GVA assumptions'!$F$13</f>
        <v>3.9670154168969906E-5</v>
      </c>
      <c r="DJ19" s="186">
        <f>BC19/100*'8. GVA assumptions'!$F$14</f>
        <v>8.3878328057306498E-5</v>
      </c>
      <c r="DK19" s="186">
        <f>BD19/100*'8. GVA assumptions'!$F$15</f>
        <v>0</v>
      </c>
      <c r="DL19" s="189">
        <f>BE19/100*'8. GVA assumptions'!$F$16</f>
        <v>0</v>
      </c>
      <c r="DM19" s="192">
        <f t="shared" si="31"/>
        <v>1.8658637149426057E-4</v>
      </c>
      <c r="DN19" s="193">
        <f t="shared" si="21"/>
        <v>2.6518407623243277E-3</v>
      </c>
      <c r="DO19" s="154"/>
      <c r="DP19" s="154"/>
      <c r="DQ19" s="154"/>
      <c r="DR19" s="154"/>
      <c r="DS19" s="154"/>
      <c r="DT19" s="154"/>
    </row>
    <row r="20" spans="1:124">
      <c r="A20" s="146" t="s">
        <v>307</v>
      </c>
      <c r="B20" s="185">
        <v>1.26267127990723E-4</v>
      </c>
      <c r="C20" s="186">
        <v>1.791575041200013E-2</v>
      </c>
      <c r="D20" s="186">
        <v>3.2966224673006002E-7</v>
      </c>
      <c r="E20" s="186">
        <v>4.1987153320312501E-3</v>
      </c>
      <c r="F20" s="186">
        <v>0.1114199453125</v>
      </c>
      <c r="G20" s="186">
        <v>3.61119171142578E-4</v>
      </c>
      <c r="H20" s="186">
        <v>0</v>
      </c>
      <c r="I20" s="187">
        <f t="shared" si="3"/>
        <v>0.13402212701791139</v>
      </c>
      <c r="J20" s="188"/>
      <c r="K20" s="190"/>
      <c r="L20" s="147"/>
      <c r="M20" s="194"/>
      <c r="N20" s="190"/>
      <c r="O20" s="147"/>
      <c r="P20" s="194"/>
      <c r="Q20" s="190"/>
      <c r="R20" s="147"/>
      <c r="S20" s="194"/>
      <c r="T20" s="190"/>
      <c r="U20" s="147"/>
      <c r="V20" s="194"/>
      <c r="W20" s="190"/>
      <c r="X20" s="147"/>
      <c r="Y20" s="194"/>
      <c r="Z20" s="190"/>
      <c r="AA20" s="147"/>
      <c r="AB20" s="194"/>
      <c r="AC20" s="147"/>
      <c r="AD20" s="147"/>
      <c r="AE20" s="194"/>
      <c r="AF20" s="185"/>
      <c r="AG20" s="186"/>
      <c r="AH20" s="186"/>
      <c r="AI20" s="184">
        <f t="shared" si="7"/>
        <v>0</v>
      </c>
      <c r="AJ20" s="183">
        <f t="shared" si="22"/>
        <v>0</v>
      </c>
      <c r="AK20" s="184">
        <f t="shared" si="8"/>
        <v>0</v>
      </c>
      <c r="AL20" s="183">
        <f t="shared" si="32"/>
        <v>0</v>
      </c>
      <c r="AM20" s="184">
        <f t="shared" si="9"/>
        <v>0</v>
      </c>
      <c r="AN20" s="189">
        <f t="shared" si="10"/>
        <v>0</v>
      </c>
      <c r="AO20" s="185">
        <f t="shared" si="11"/>
        <v>0</v>
      </c>
      <c r="AP20" s="189">
        <f t="shared" si="33"/>
        <v>0</v>
      </c>
      <c r="AQ20" s="185">
        <f t="shared" si="12"/>
        <v>0</v>
      </c>
      <c r="AR20" s="189">
        <f t="shared" si="25"/>
        <v>0</v>
      </c>
      <c r="AS20" s="185">
        <f t="shared" si="13"/>
        <v>0</v>
      </c>
      <c r="AT20" s="189">
        <f t="shared" si="34"/>
        <v>0</v>
      </c>
      <c r="AU20" s="186">
        <f t="shared" si="14"/>
        <v>0</v>
      </c>
      <c r="AV20" s="186">
        <f t="shared" si="27"/>
        <v>0</v>
      </c>
      <c r="AW20" s="190">
        <f t="shared" si="28"/>
        <v>0</v>
      </c>
      <c r="AX20" s="147">
        <f t="shared" si="1"/>
        <v>0</v>
      </c>
      <c r="AY20" s="191">
        <f>AI20+((AJ20-AI20)*'9. BE assumptions'!B20)</f>
        <v>0</v>
      </c>
      <c r="AZ20" s="192">
        <f>AK20+((AL20-AK20)*'9. BE assumptions'!C20)</f>
        <v>0</v>
      </c>
      <c r="BA20" s="192">
        <f>AM20+((AN20-AM20)*'9. BE assumptions'!D20)</f>
        <v>0</v>
      </c>
      <c r="BB20" s="192">
        <f>AO20+((AP20-AO20)*'9. BE assumptions'!E20)</f>
        <v>0</v>
      </c>
      <c r="BC20" s="192">
        <f>AQ20+((AR20-AQ20)*'9. BE assumptions'!F20)</f>
        <v>0</v>
      </c>
      <c r="BD20" s="192">
        <f>AS20+((AT20-AS20)*'9. BE assumptions'!G20)</f>
        <v>0</v>
      </c>
      <c r="BE20" s="193">
        <f>AU20+(AV20-AU20)*'9. BE assumptions'!H20</f>
        <v>0</v>
      </c>
      <c r="BF20" s="192">
        <f t="shared" si="15"/>
        <v>0</v>
      </c>
      <c r="BG20" s="193">
        <f t="shared" si="16"/>
        <v>0</v>
      </c>
      <c r="BH20" s="154"/>
      <c r="BI20" s="185">
        <f>B20/100*'8. GVA assumptions'!$F$8</f>
        <v>5.9972242646933973E-5</v>
      </c>
      <c r="BJ20" s="147">
        <f>C20/100*'8. GVA assumptions'!$F$10</f>
        <v>7.5065649803877088E-3</v>
      </c>
      <c r="BK20" s="186">
        <f>D20/100*'8. GVA assumptions'!$F$12</f>
        <v>1.8426704248977815E-7</v>
      </c>
      <c r="BL20" s="186">
        <f>E20/100*'8. GVA assumptions'!$F$13</f>
        <v>2.0330953448217336E-3</v>
      </c>
      <c r="BM20" s="186">
        <f>F20/100*'8. GVA assumptions'!$F$14</f>
        <v>4.9376376977690949E-2</v>
      </c>
      <c r="BN20" s="186">
        <f>G20/100*'8. GVA assumptions'!$F$15</f>
        <v>2.1208322523756014E-4</v>
      </c>
      <c r="BO20" s="186">
        <f>H20/100*'8. GVA assumptions'!$F$16</f>
        <v>0</v>
      </c>
      <c r="BP20" s="187">
        <f t="shared" si="17"/>
        <v>5.9188277037827371E-2</v>
      </c>
      <c r="BQ20" s="154"/>
      <c r="BR20" s="185">
        <f>K20/100*'8. GVA assumptions'!$F$8</f>
        <v>0</v>
      </c>
      <c r="BS20" s="186">
        <f>L20/100*'8. GVA assumptions'!$F$8</f>
        <v>0</v>
      </c>
      <c r="BT20" s="189">
        <f>M20/100*'8. GVA assumptions'!$F$8</f>
        <v>0</v>
      </c>
      <c r="BU20" s="190">
        <f>N20/100*'8. GVA assumptions'!$F$10</f>
        <v>0</v>
      </c>
      <c r="BV20" s="147">
        <f>O20/100*'8. GVA assumptions'!$F$10</f>
        <v>0</v>
      </c>
      <c r="BW20" s="194">
        <f>P20/100*'8. GVA assumptions'!$F$10</f>
        <v>0</v>
      </c>
      <c r="BX20" s="185">
        <f>Q20/100*'8. GVA assumptions'!$F$12</f>
        <v>0</v>
      </c>
      <c r="BY20" s="186">
        <f>R20/100*'8. GVA assumptions'!$F$12</f>
        <v>0</v>
      </c>
      <c r="BZ20" s="189">
        <f>S20/100*'8. GVA assumptions'!$F$12</f>
        <v>0</v>
      </c>
      <c r="CA20" s="185">
        <f>T20/100*'8. GVA assumptions'!$F$13</f>
        <v>0</v>
      </c>
      <c r="CB20" s="186">
        <f>U20/100*'8. GVA assumptions'!$F$13</f>
        <v>0</v>
      </c>
      <c r="CC20" s="189">
        <f>V20/100*'8. GVA assumptions'!$F$13</f>
        <v>0</v>
      </c>
      <c r="CD20" s="185">
        <f>W20/100*'8. GVA assumptions'!$F$14</f>
        <v>0</v>
      </c>
      <c r="CE20" s="186">
        <f>X20/100*'8. GVA assumptions'!$F$14</f>
        <v>0</v>
      </c>
      <c r="CF20" s="189">
        <f>Y20/100*'8. GVA assumptions'!$F$14</f>
        <v>0</v>
      </c>
      <c r="CG20" s="185">
        <f>Z20/100*'8. GVA assumptions'!$F$15</f>
        <v>0</v>
      </c>
      <c r="CH20" s="186">
        <f>AA20/100*'8. GVA assumptions'!$F$15</f>
        <v>0</v>
      </c>
      <c r="CI20" s="189">
        <f>AB20/100*'8. GVA assumptions'!$F$15</f>
        <v>0</v>
      </c>
      <c r="CJ20" s="185">
        <f>AC20/100*'8. GVA assumptions'!$F$16</f>
        <v>0</v>
      </c>
      <c r="CK20" s="186">
        <f>AD20/100*'8. GVA assumptions'!$F$16</f>
        <v>0</v>
      </c>
      <c r="CL20" s="189">
        <f>AE20/100*'8. GVA assumptions'!$F$16</f>
        <v>0</v>
      </c>
      <c r="CM20" s="186">
        <f t="shared" si="18"/>
        <v>0</v>
      </c>
      <c r="CN20" s="186">
        <f t="shared" si="19"/>
        <v>0</v>
      </c>
      <c r="CO20" s="186">
        <f t="shared" si="20"/>
        <v>0</v>
      </c>
      <c r="CP20" s="185">
        <f>AI20/100*'8. GVA assumptions'!$F$8</f>
        <v>0</v>
      </c>
      <c r="CQ20" s="186">
        <f>AJ20/100*'8. GVA assumptions'!$F$8</f>
        <v>0</v>
      </c>
      <c r="CR20" s="186">
        <f>AK20/100*'8. GVA assumptions'!$F$10</f>
        <v>0</v>
      </c>
      <c r="CS20" s="186">
        <f>AL20/100*'8. GVA assumptions'!$F$10</f>
        <v>0</v>
      </c>
      <c r="CT20" s="186">
        <f>AM20/100*'8. GVA assumptions'!$F$12</f>
        <v>0</v>
      </c>
      <c r="CU20" s="186">
        <f>AN20/100*'8. GVA assumptions'!$F$12</f>
        <v>0</v>
      </c>
      <c r="CV20" s="186">
        <f>AO20/100*'8. GVA assumptions'!$F$13</f>
        <v>0</v>
      </c>
      <c r="CW20" s="186">
        <f>AP20/100*'8. GVA assumptions'!$F$13</f>
        <v>0</v>
      </c>
      <c r="CX20" s="186">
        <f>AQ20/100*'8. GVA assumptions'!$F$14</f>
        <v>0</v>
      </c>
      <c r="CY20" s="186">
        <f>AR20/100*'8. GVA assumptions'!$F$14</f>
        <v>0</v>
      </c>
      <c r="CZ20" s="186">
        <f>AS20/100*'8. GVA assumptions'!$F$15</f>
        <v>0</v>
      </c>
      <c r="DA20" s="186">
        <f>AT20/100*'8. GVA assumptions'!$F$15</f>
        <v>0</v>
      </c>
      <c r="DB20" s="186">
        <f>AU20/100*'8. GVA assumptions'!$F$16</f>
        <v>0</v>
      </c>
      <c r="DC20" s="186">
        <f>AV20/100*'8. GVA assumptions'!$F$16</f>
        <v>0</v>
      </c>
      <c r="DD20" s="185">
        <f t="shared" si="29"/>
        <v>0</v>
      </c>
      <c r="DE20" s="186">
        <f t="shared" si="30"/>
        <v>0</v>
      </c>
      <c r="DF20" s="195">
        <f>AY20/100*'8. GVA assumptions'!$F$8</f>
        <v>0</v>
      </c>
      <c r="DG20" s="186">
        <f>AZ20/100*'8. GVA assumptions'!$F$10</f>
        <v>0</v>
      </c>
      <c r="DH20" s="186">
        <f>BA20/100*'8. GVA assumptions'!$F$12</f>
        <v>0</v>
      </c>
      <c r="DI20" s="186">
        <f>BB20/100*'8. GVA assumptions'!$F$13</f>
        <v>0</v>
      </c>
      <c r="DJ20" s="186">
        <f>BC20/100*'8. GVA assumptions'!$F$14</f>
        <v>0</v>
      </c>
      <c r="DK20" s="186">
        <f>BD20/100*'8. GVA assumptions'!$F$15</f>
        <v>0</v>
      </c>
      <c r="DL20" s="189">
        <f>BE20/100*'8. GVA assumptions'!$F$16</f>
        <v>0</v>
      </c>
      <c r="DM20" s="192">
        <f t="shared" si="31"/>
        <v>0</v>
      </c>
      <c r="DN20" s="193">
        <f t="shared" si="21"/>
        <v>0</v>
      </c>
      <c r="DO20" s="154"/>
      <c r="DP20" s="154"/>
      <c r="DQ20" s="154"/>
      <c r="DR20" s="154"/>
      <c r="DS20" s="154"/>
      <c r="DT20" s="154"/>
    </row>
    <row r="21" spans="1:124">
      <c r="A21" s="146" t="s">
        <v>258</v>
      </c>
      <c r="B21" s="185">
        <v>1.8105659244348201E-6</v>
      </c>
      <c r="C21" s="186">
        <v>4.6785246799421054E-4</v>
      </c>
      <c r="D21" s="186">
        <v>1.507742607689335E-4</v>
      </c>
      <c r="E21" s="186">
        <v>1.22889236450195E-4</v>
      </c>
      <c r="F21" s="186">
        <v>1.6656208984375E-2</v>
      </c>
      <c r="G21" s="186">
        <v>0</v>
      </c>
      <c r="H21" s="186">
        <v>0</v>
      </c>
      <c r="I21" s="187">
        <f t="shared" si="3"/>
        <v>1.7399535515512776E-2</v>
      </c>
      <c r="J21" s="188"/>
      <c r="K21" s="190">
        <f>B21</f>
        <v>1.8105659244348201E-6</v>
      </c>
      <c r="L21" s="147"/>
      <c r="M21" s="194"/>
      <c r="N21" s="190">
        <f>C21</f>
        <v>4.6785246799421054E-4</v>
      </c>
      <c r="O21" s="147"/>
      <c r="P21" s="194"/>
      <c r="Q21" s="190">
        <f>D21</f>
        <v>1.507742607689335E-4</v>
      </c>
      <c r="R21" s="147"/>
      <c r="S21" s="194"/>
      <c r="T21" s="190">
        <f>E21</f>
        <v>1.22889236450195E-4</v>
      </c>
      <c r="U21" s="147"/>
      <c r="V21" s="194"/>
      <c r="W21" s="190">
        <f>F21</f>
        <v>1.6656208984375E-2</v>
      </c>
      <c r="X21" s="147"/>
      <c r="Y21" s="194"/>
      <c r="Z21" s="190">
        <f>G21</f>
        <v>0</v>
      </c>
      <c r="AA21" s="147"/>
      <c r="AB21" s="194"/>
      <c r="AC21" s="147">
        <f>H21</f>
        <v>0</v>
      </c>
      <c r="AD21" s="147"/>
      <c r="AE21" s="194"/>
      <c r="AF21" s="185">
        <f t="shared" si="4"/>
        <v>1.7399535515512772E-2</v>
      </c>
      <c r="AG21" s="186">
        <f t="shared" si="5"/>
        <v>0</v>
      </c>
      <c r="AH21" s="186">
        <f t="shared" si="6"/>
        <v>0</v>
      </c>
      <c r="AI21" s="184">
        <f t="shared" si="7"/>
        <v>1.8105659244348201E-6</v>
      </c>
      <c r="AJ21" s="183">
        <f t="shared" si="22"/>
        <v>1.8105659244348201E-6</v>
      </c>
      <c r="AK21" s="184">
        <f t="shared" si="8"/>
        <v>4.6785246799421054E-4</v>
      </c>
      <c r="AL21" s="183">
        <f t="shared" si="32"/>
        <v>4.6785246799421054E-4</v>
      </c>
      <c r="AM21" s="184">
        <f t="shared" si="9"/>
        <v>1.507742607689335E-4</v>
      </c>
      <c r="AN21" s="189">
        <f t="shared" si="10"/>
        <v>1.507742607689335E-4</v>
      </c>
      <c r="AO21" s="185">
        <f t="shared" si="11"/>
        <v>1.22889236450195E-4</v>
      </c>
      <c r="AP21" s="189">
        <f t="shared" si="33"/>
        <v>1.22889236450195E-4</v>
      </c>
      <c r="AQ21" s="185">
        <f t="shared" si="12"/>
        <v>1.6656208984375E-2</v>
      </c>
      <c r="AR21" s="189">
        <f t="shared" si="25"/>
        <v>1.6656208984375E-2</v>
      </c>
      <c r="AS21" s="185">
        <f t="shared" si="13"/>
        <v>0</v>
      </c>
      <c r="AT21" s="189">
        <f t="shared" si="34"/>
        <v>0</v>
      </c>
      <c r="AU21" s="186">
        <f t="shared" si="14"/>
        <v>0</v>
      </c>
      <c r="AV21" s="186">
        <f t="shared" si="27"/>
        <v>0</v>
      </c>
      <c r="AW21" s="190">
        <f t="shared" si="28"/>
        <v>1.7399535515512772E-2</v>
      </c>
      <c r="AX21" s="147">
        <f t="shared" si="1"/>
        <v>1.7399535515512772E-2</v>
      </c>
      <c r="AY21" s="191">
        <f>AI21+((AJ21-AI21)*'9. BE assumptions'!B21)</f>
        <v>1.8105659244348201E-6</v>
      </c>
      <c r="AZ21" s="192">
        <f>AK21+((AL21-AK21)*'9. BE assumptions'!C21)</f>
        <v>4.6785246799421054E-4</v>
      </c>
      <c r="BA21" s="192">
        <f>AM21+((AN21-AM21)*'9. BE assumptions'!D21)</f>
        <v>1.507742607689335E-4</v>
      </c>
      <c r="BB21" s="192">
        <f>AO21+((AP21-AO21)*'9. BE assumptions'!E21)</f>
        <v>1.22889236450195E-4</v>
      </c>
      <c r="BC21" s="192">
        <f>AQ21+((AR21-AQ21)*'9. BE assumptions'!F21)</f>
        <v>1.6656208984375E-2</v>
      </c>
      <c r="BD21" s="192">
        <f>AS21+((AT21-AS21)*'9. BE assumptions'!G21)</f>
        <v>0</v>
      </c>
      <c r="BE21" s="193">
        <f>AU21+(AV21-AU21)*'9. BE assumptions'!H21</f>
        <v>0</v>
      </c>
      <c r="BF21" s="192">
        <f t="shared" si="15"/>
        <v>1.7399535515512776E-2</v>
      </c>
      <c r="BG21" s="193">
        <f t="shared" si="16"/>
        <v>0.24728921601311007</v>
      </c>
      <c r="BH21" s="154"/>
      <c r="BI21" s="185">
        <f>B21/100*'8. GVA assumptions'!$F$8</f>
        <v>8.5995223520450338E-7</v>
      </c>
      <c r="BJ21" s="147">
        <f>C21/100*'8. GVA assumptions'!$F$10</f>
        <v>1.9602667326069451E-4</v>
      </c>
      <c r="BK21" s="186">
        <f>D21/100*'8. GVA assumptions'!$F$12</f>
        <v>8.4276338558790179E-5</v>
      </c>
      <c r="BL21" s="186">
        <f>E21/100*'8. GVA assumptions'!$F$13</f>
        <v>5.9505233100601457E-5</v>
      </c>
      <c r="BM21" s="186">
        <f>F21/100*'8. GVA assumptions'!$F$14</f>
        <v>7.3812929231391114E-3</v>
      </c>
      <c r="BN21" s="186">
        <f>G21/100*'8. GVA assumptions'!$F$15</f>
        <v>0</v>
      </c>
      <c r="BO21" s="186">
        <f>H21/100*'8. GVA assumptions'!$F$16</f>
        <v>0</v>
      </c>
      <c r="BP21" s="187">
        <f t="shared" si="17"/>
        <v>7.7219611202944023E-3</v>
      </c>
      <c r="BQ21" s="154"/>
      <c r="BR21" s="185">
        <f>K21/100*'8. GVA assumptions'!$F$8</f>
        <v>8.5995223520450338E-7</v>
      </c>
      <c r="BS21" s="186">
        <f>L21/100*'8. GVA assumptions'!$F$8</f>
        <v>0</v>
      </c>
      <c r="BT21" s="189">
        <f>M21/100*'8. GVA assumptions'!$F$8</f>
        <v>0</v>
      </c>
      <c r="BU21" s="190">
        <f>N21/100*'8. GVA assumptions'!$F$10</f>
        <v>1.9602667326069451E-4</v>
      </c>
      <c r="BV21" s="147">
        <f>O21/100*'8. GVA assumptions'!$F$10</f>
        <v>0</v>
      </c>
      <c r="BW21" s="194">
        <f>P21/100*'8. GVA assumptions'!$F$10</f>
        <v>0</v>
      </c>
      <c r="BX21" s="185">
        <f>Q21/100*'8. GVA assumptions'!$F$12</f>
        <v>8.4276338558790179E-5</v>
      </c>
      <c r="BY21" s="186">
        <f>R21/100*'8. GVA assumptions'!$F$12</f>
        <v>0</v>
      </c>
      <c r="BZ21" s="189">
        <f>S21/100*'8. GVA assumptions'!$F$12</f>
        <v>0</v>
      </c>
      <c r="CA21" s="185">
        <f>T21/100*'8. GVA assumptions'!$F$13</f>
        <v>5.9505233100601457E-5</v>
      </c>
      <c r="CB21" s="186">
        <f>U21/100*'8. GVA assumptions'!$F$13</f>
        <v>0</v>
      </c>
      <c r="CC21" s="189">
        <f>V21/100*'8. GVA assumptions'!$F$13</f>
        <v>0</v>
      </c>
      <c r="CD21" s="185">
        <f>W21/100*'8. GVA assumptions'!$F$14</f>
        <v>7.3812929231391114E-3</v>
      </c>
      <c r="CE21" s="186">
        <f>X21/100*'8. GVA assumptions'!$F$14</f>
        <v>0</v>
      </c>
      <c r="CF21" s="189">
        <f>Y21/100*'8. GVA assumptions'!$F$14</f>
        <v>0</v>
      </c>
      <c r="CG21" s="185">
        <f>Z21/100*'8. GVA assumptions'!$F$15</f>
        <v>0</v>
      </c>
      <c r="CH21" s="186">
        <f>AA21/100*'8. GVA assumptions'!$F$15</f>
        <v>0</v>
      </c>
      <c r="CI21" s="189">
        <f>AB21/100*'8. GVA assumptions'!$F$15</f>
        <v>0</v>
      </c>
      <c r="CJ21" s="185">
        <f>AC21/100*'8. GVA assumptions'!$F$16</f>
        <v>0</v>
      </c>
      <c r="CK21" s="186">
        <f>AD21/100*'8. GVA assumptions'!$F$16</f>
        <v>0</v>
      </c>
      <c r="CL21" s="189">
        <f>AE21/100*'8. GVA assumptions'!$F$16</f>
        <v>0</v>
      </c>
      <c r="CM21" s="186">
        <f>CJ21+CG21+CD21+CA21+BX21+BU21+BR21</f>
        <v>7.7219611202944023E-3</v>
      </c>
      <c r="CN21" s="186">
        <f t="shared" si="19"/>
        <v>0</v>
      </c>
      <c r="CO21" s="186">
        <f t="shared" si="20"/>
        <v>0</v>
      </c>
      <c r="CP21" s="185">
        <f>AI21/100*'8. GVA assumptions'!$F$8</f>
        <v>8.5995223520450338E-7</v>
      </c>
      <c r="CQ21" s="186">
        <f>AJ21/100*'8. GVA assumptions'!$F$8</f>
        <v>8.5995223520450338E-7</v>
      </c>
      <c r="CR21" s="186">
        <f>AK21/100*'8. GVA assumptions'!$F$10</f>
        <v>1.9602667326069451E-4</v>
      </c>
      <c r="CS21" s="186">
        <f>AL21/100*'8. GVA assumptions'!$F$10</f>
        <v>1.9602667326069451E-4</v>
      </c>
      <c r="CT21" s="186">
        <f>AM21/100*'8. GVA assumptions'!$F$12</f>
        <v>8.4276338558790179E-5</v>
      </c>
      <c r="CU21" s="186">
        <f>AN21/100*'8. GVA assumptions'!$F$12</f>
        <v>8.4276338558790179E-5</v>
      </c>
      <c r="CV21" s="186">
        <f>AO21/100*'8. GVA assumptions'!$F$13</f>
        <v>5.9505233100601457E-5</v>
      </c>
      <c r="CW21" s="186">
        <f>AP21/100*'8. GVA assumptions'!$F$13</f>
        <v>5.9505233100601457E-5</v>
      </c>
      <c r="CX21" s="186">
        <f>AQ21/100*'8. GVA assumptions'!$F$14</f>
        <v>7.3812929231391114E-3</v>
      </c>
      <c r="CY21" s="186">
        <f>AR21/100*'8. GVA assumptions'!$F$14</f>
        <v>7.3812929231391114E-3</v>
      </c>
      <c r="CZ21" s="186">
        <f>AS21/100*'8. GVA assumptions'!$F$15</f>
        <v>0</v>
      </c>
      <c r="DA21" s="186">
        <f>AT21/100*'8. GVA assumptions'!$F$15</f>
        <v>0</v>
      </c>
      <c r="DB21" s="186">
        <f>AU21/100*'8. GVA assumptions'!$F$16</f>
        <v>0</v>
      </c>
      <c r="DC21" s="186">
        <f>AV21/100*'8. GVA assumptions'!$F$16</f>
        <v>0</v>
      </c>
      <c r="DD21" s="185">
        <f>DB21+CZ21+CX21+CV21+CT21+CR21+CP21</f>
        <v>7.7219611202944023E-3</v>
      </c>
      <c r="DE21" s="186">
        <f t="shared" si="30"/>
        <v>7.7219611202944023E-3</v>
      </c>
      <c r="DF21" s="195">
        <f>AY21/100*'8. GVA assumptions'!$F$8</f>
        <v>8.5995223520450338E-7</v>
      </c>
      <c r="DG21" s="186">
        <f>AZ21/100*'8. GVA assumptions'!$F$10</f>
        <v>1.9602667326069451E-4</v>
      </c>
      <c r="DH21" s="186">
        <f>BA21/100*'8. GVA assumptions'!$F$12</f>
        <v>8.4276338558790179E-5</v>
      </c>
      <c r="DI21" s="186">
        <f>BB21/100*'8. GVA assumptions'!$F$13</f>
        <v>5.9505233100601457E-5</v>
      </c>
      <c r="DJ21" s="186">
        <f>BC21/100*'8. GVA assumptions'!$F$14</f>
        <v>7.3812929231391114E-3</v>
      </c>
      <c r="DK21" s="186">
        <f>BD21/100*'8. GVA assumptions'!$F$15</f>
        <v>0</v>
      </c>
      <c r="DL21" s="189">
        <f>BE21/100*'8. GVA assumptions'!$F$16</f>
        <v>0</v>
      </c>
      <c r="DM21" s="192">
        <f t="shared" si="31"/>
        <v>7.7219611202944023E-3</v>
      </c>
      <c r="DN21" s="193">
        <f t="shared" si="21"/>
        <v>0.10974762572361946</v>
      </c>
      <c r="DO21" s="154"/>
      <c r="DP21" s="154"/>
      <c r="DQ21" s="154"/>
      <c r="DR21" s="154"/>
      <c r="DS21" s="154"/>
      <c r="DT21" s="154"/>
    </row>
    <row r="22" spans="1:124" s="80" customFormat="1">
      <c r="A22" s="146" t="s">
        <v>259</v>
      </c>
      <c r="B22" s="190">
        <v>2.2166896972656302E-3</v>
      </c>
      <c r="C22" s="147">
        <v>5.2214724922917347E-3</v>
      </c>
      <c r="D22" s="147">
        <v>5.4370317293641501E-2</v>
      </c>
      <c r="E22" s="147">
        <v>4.5484067192420299E-4</v>
      </c>
      <c r="F22" s="147">
        <v>5.0788818359375001E-3</v>
      </c>
      <c r="G22" s="147">
        <v>3.6111916503906299E-3</v>
      </c>
      <c r="H22" s="147">
        <v>0</v>
      </c>
      <c r="I22" s="187">
        <f t="shared" si="3"/>
        <v>7.0953393641451201E-2</v>
      </c>
      <c r="J22" s="197"/>
      <c r="K22" s="190">
        <v>0</v>
      </c>
      <c r="L22" s="147">
        <v>2.2026598999999999E-3</v>
      </c>
      <c r="M22" s="194">
        <f>B22</f>
        <v>2.2166896972656302E-3</v>
      </c>
      <c r="N22" s="190">
        <v>0</v>
      </c>
      <c r="O22" s="147">
        <v>2.0534398999999997E-3</v>
      </c>
      <c r="P22" s="194">
        <f>C22</f>
        <v>5.2214724922917347E-3</v>
      </c>
      <c r="Q22" s="190"/>
      <c r="R22" s="147"/>
      <c r="S22" s="194"/>
      <c r="T22" s="190">
        <v>0</v>
      </c>
      <c r="U22" s="147">
        <v>0</v>
      </c>
      <c r="V22" s="194">
        <f>E22/2</f>
        <v>2.274203359621015E-4</v>
      </c>
      <c r="W22" s="190">
        <v>0</v>
      </c>
      <c r="X22" s="147">
        <v>0</v>
      </c>
      <c r="Y22" s="194">
        <f>F22/2</f>
        <v>2.5394409179687501E-3</v>
      </c>
      <c r="Z22" s="190">
        <v>0</v>
      </c>
      <c r="AA22" s="147">
        <v>0</v>
      </c>
      <c r="AB22" s="194">
        <f>G22/2</f>
        <v>1.805595825195315E-3</v>
      </c>
      <c r="AC22" s="147"/>
      <c r="AD22" s="147"/>
      <c r="AE22" s="194"/>
      <c r="AF22" s="185">
        <f t="shared" si="4"/>
        <v>0</v>
      </c>
      <c r="AG22" s="186">
        <f t="shared" si="5"/>
        <v>4.2560997999999996E-3</v>
      </c>
      <c r="AH22" s="186">
        <f t="shared" si="6"/>
        <v>1.2010619268683532E-2</v>
      </c>
      <c r="AI22" s="184">
        <f t="shared" si="7"/>
        <v>0</v>
      </c>
      <c r="AJ22" s="183">
        <f>M22</f>
        <v>2.2166896972656302E-3</v>
      </c>
      <c r="AK22" s="184">
        <f t="shared" si="8"/>
        <v>0</v>
      </c>
      <c r="AL22" s="183">
        <f>P22</f>
        <v>5.2214724922917347E-3</v>
      </c>
      <c r="AM22" s="184">
        <f t="shared" si="9"/>
        <v>0</v>
      </c>
      <c r="AN22" s="189">
        <f>S22</f>
        <v>0</v>
      </c>
      <c r="AO22" s="185">
        <f t="shared" si="11"/>
        <v>0</v>
      </c>
      <c r="AP22" s="194">
        <f>V22</f>
        <v>2.274203359621015E-4</v>
      </c>
      <c r="AQ22" s="185">
        <f t="shared" si="12"/>
        <v>0</v>
      </c>
      <c r="AR22" s="194">
        <f>Y22</f>
        <v>2.5394409179687501E-3</v>
      </c>
      <c r="AS22" s="185">
        <f t="shared" si="13"/>
        <v>0</v>
      </c>
      <c r="AT22" s="194">
        <f>AB22</f>
        <v>1.805595825195315E-3</v>
      </c>
      <c r="AU22" s="186">
        <f t="shared" si="14"/>
        <v>0</v>
      </c>
      <c r="AV22" s="186">
        <f t="shared" si="27"/>
        <v>0</v>
      </c>
      <c r="AW22" s="190">
        <f t="shared" si="28"/>
        <v>0</v>
      </c>
      <c r="AX22" s="147">
        <f t="shared" si="1"/>
        <v>1.2010619268683532E-2</v>
      </c>
      <c r="AY22" s="191">
        <f>AI22+((AJ22-AI22)*'9. BE assumptions'!B22)</f>
        <v>1.1083448486328151E-3</v>
      </c>
      <c r="AZ22" s="192">
        <f>AK22+((AL22-AK22)*'9. BE assumptions'!C22)</f>
        <v>2.6107362461458674E-3</v>
      </c>
      <c r="BA22" s="192">
        <f>AM22+((AN22-AM22)*'9. BE assumptions'!D22)</f>
        <v>0</v>
      </c>
      <c r="BB22" s="192">
        <f>AO22+((AP22-AO22)*'9. BE assumptions'!E22)</f>
        <v>5.6855083990525374E-5</v>
      </c>
      <c r="BC22" s="192">
        <f>AQ22+((AR22-AQ22)*'9. BE assumptions'!F22)</f>
        <v>6.3486022949218752E-4</v>
      </c>
      <c r="BD22" s="192">
        <f>AS22+((AT22-AS22)*'9. BE assumptions'!G22)</f>
        <v>4.5139895629882874E-4</v>
      </c>
      <c r="BE22" s="193">
        <f>AU22+(AV22-AU22)*'9. BE assumptions'!H22</f>
        <v>0</v>
      </c>
      <c r="BF22" s="192">
        <f t="shared" si="15"/>
        <v>4.8621953645602237E-3</v>
      </c>
      <c r="BG22" s="193">
        <f t="shared" si="16"/>
        <v>6.9103481454012919E-2</v>
      </c>
      <c r="BH22" s="198"/>
      <c r="BI22" s="185">
        <f>B22/100*'8. GVA assumptions'!$F$8</f>
        <v>1.0528460931426289E-3</v>
      </c>
      <c r="BJ22" s="147">
        <f>C22/100*'8. GVA assumptions'!$F$10</f>
        <v>2.1877577916268299E-3</v>
      </c>
      <c r="BK22" s="186">
        <f>D22/100*'8. GVA assumptions'!$F$12</f>
        <v>3.0390673079207085E-2</v>
      </c>
      <c r="BL22" s="186">
        <f>E22/100*'8. GVA assumptions'!$F$13</f>
        <v>2.2024223592155735E-4</v>
      </c>
      <c r="BM22" s="186">
        <f>F22/100*'8. GVA assumptions'!$F$14</f>
        <v>2.2507351215533484E-3</v>
      </c>
      <c r="BN22" s="186">
        <f>G22/100*'8. GVA assumptions'!$F$15</f>
        <v>2.1208322165300062E-3</v>
      </c>
      <c r="BO22" s="186">
        <f>H22/100*'8. GVA assumptions'!$F$16</f>
        <v>0</v>
      </c>
      <c r="BP22" s="187">
        <f t="shared" si="17"/>
        <v>3.8223086537981454E-2</v>
      </c>
      <c r="BQ22" s="198"/>
      <c r="BR22" s="185">
        <f>K22/100*'8. GVA assumptions'!$F$8</f>
        <v>0</v>
      </c>
      <c r="BS22" s="186">
        <f>L22/100*'8. GVA assumptions'!$F$8</f>
        <v>1.0461824553511406E-3</v>
      </c>
      <c r="BT22" s="189">
        <f>M22/100*'8. GVA assumptions'!$F$8</f>
        <v>1.0528460931426289E-3</v>
      </c>
      <c r="BU22" s="190">
        <f>N22/100*'8. GVA assumptions'!$F$10</f>
        <v>0</v>
      </c>
      <c r="BV22" s="147">
        <f>O22/100*'8. GVA assumptions'!$F$10</f>
        <v>8.6037590880626541E-4</v>
      </c>
      <c r="BW22" s="194">
        <f>P22/100*'8. GVA assumptions'!$F$10</f>
        <v>2.1877577916268299E-3</v>
      </c>
      <c r="BX22" s="185">
        <f>Q22/100*'8. GVA assumptions'!$F$12</f>
        <v>0</v>
      </c>
      <c r="BY22" s="186">
        <f>R22/100*'8. GVA assumptions'!$F$12</f>
        <v>0</v>
      </c>
      <c r="BZ22" s="189">
        <f>S22/100*'8. GVA assumptions'!$F$12</f>
        <v>0</v>
      </c>
      <c r="CA22" s="185">
        <f>T22/100*'8. GVA assumptions'!$F$13</f>
        <v>0</v>
      </c>
      <c r="CB22" s="186">
        <f>U22/100*'8. GVA assumptions'!$F$13</f>
        <v>0</v>
      </c>
      <c r="CC22" s="189">
        <f>V22/100*'8. GVA assumptions'!$F$13</f>
        <v>1.1012111796077868E-4</v>
      </c>
      <c r="CD22" s="185">
        <f>W22/100*'8. GVA assumptions'!$F$14</f>
        <v>0</v>
      </c>
      <c r="CE22" s="186">
        <f>X22/100*'8. GVA assumptions'!$F$14</f>
        <v>0</v>
      </c>
      <c r="CF22" s="189">
        <f>Y22/100*'8. GVA assumptions'!$F$14</f>
        <v>1.1253675607766742E-3</v>
      </c>
      <c r="CG22" s="185">
        <f>Z22/100*'8. GVA assumptions'!$F$15</f>
        <v>0</v>
      </c>
      <c r="CH22" s="186">
        <f>AA22/100*'8. GVA assumptions'!$F$15</f>
        <v>0</v>
      </c>
      <c r="CI22" s="189">
        <f>AB22/100*'8. GVA assumptions'!$F$15</f>
        <v>1.0604161082650031E-3</v>
      </c>
      <c r="CJ22" s="185">
        <f>AC22/100*'8. GVA assumptions'!$F$16</f>
        <v>0</v>
      </c>
      <c r="CK22" s="186">
        <f>AD22/100*'8. GVA assumptions'!$F$16</f>
        <v>0</v>
      </c>
      <c r="CL22" s="189">
        <f>AE22/100*'8. GVA assumptions'!$F$16</f>
        <v>0</v>
      </c>
      <c r="CM22" s="186">
        <f t="shared" si="18"/>
        <v>0</v>
      </c>
      <c r="CN22" s="186">
        <f t="shared" si="19"/>
        <v>1.9065583641574061E-3</v>
      </c>
      <c r="CO22" s="186">
        <f t="shared" si="20"/>
        <v>5.5365086717719149E-3</v>
      </c>
      <c r="CP22" s="185">
        <f>AI22/100*'8. GVA assumptions'!$F$8</f>
        <v>0</v>
      </c>
      <c r="CQ22" s="186">
        <f>AJ22/100*'8. GVA assumptions'!$F$8</f>
        <v>1.0528460931426289E-3</v>
      </c>
      <c r="CR22" s="186">
        <f>AK22/100*'8. GVA assumptions'!$F$10</f>
        <v>0</v>
      </c>
      <c r="CS22" s="186">
        <f>AL22/100*'8. GVA assumptions'!$F$10</f>
        <v>2.1877577916268299E-3</v>
      </c>
      <c r="CT22" s="186">
        <f>AM22/100*'8. GVA assumptions'!$F$12</f>
        <v>0</v>
      </c>
      <c r="CU22" s="186">
        <f>AN22/100*'8. GVA assumptions'!$F$12</f>
        <v>0</v>
      </c>
      <c r="CV22" s="186">
        <f>AO22/100*'8. GVA assumptions'!$F$13</f>
        <v>0</v>
      </c>
      <c r="CW22" s="186">
        <f>AP22/100*'8. GVA assumptions'!$F$13</f>
        <v>1.1012111796077868E-4</v>
      </c>
      <c r="CX22" s="186">
        <f>AQ22/100*'8. GVA assumptions'!$F$14</f>
        <v>0</v>
      </c>
      <c r="CY22" s="186">
        <f>AR22/100*'8. GVA assumptions'!$F$14</f>
        <v>1.1253675607766742E-3</v>
      </c>
      <c r="CZ22" s="186">
        <f>AS22/100*'8. GVA assumptions'!$F$15</f>
        <v>0</v>
      </c>
      <c r="DA22" s="186">
        <f>AT22/100*'8. GVA assumptions'!$F$15</f>
        <v>1.0604161082650031E-3</v>
      </c>
      <c r="DB22" s="186">
        <f>AU22/100*'8. GVA assumptions'!$F$16</f>
        <v>0</v>
      </c>
      <c r="DC22" s="186">
        <f>AV22/100*'8. GVA assumptions'!$F$16</f>
        <v>0</v>
      </c>
      <c r="DD22" s="185">
        <f t="shared" si="29"/>
        <v>0</v>
      </c>
      <c r="DE22" s="186">
        <f t="shared" si="30"/>
        <v>5.5365086717719149E-3</v>
      </c>
      <c r="DF22" s="195">
        <f>AY22/100*'8. GVA assumptions'!$F$8</f>
        <v>5.2642304657131444E-4</v>
      </c>
      <c r="DG22" s="186">
        <f>AZ22/100*'8. GVA assumptions'!$F$10</f>
        <v>1.0938788958134149E-3</v>
      </c>
      <c r="DH22" s="186">
        <f>BA22/100*'8. GVA assumptions'!$F$12</f>
        <v>0</v>
      </c>
      <c r="DI22" s="186">
        <f>BB22/100*'8. GVA assumptions'!$F$13</f>
        <v>2.7530279490194669E-5</v>
      </c>
      <c r="DJ22" s="186">
        <f>BC22/100*'8. GVA assumptions'!$F$14</f>
        <v>2.8134189019416854E-4</v>
      </c>
      <c r="DK22" s="186">
        <f>BD22/100*'8. GVA assumptions'!$F$15</f>
        <v>2.6510402706625077E-4</v>
      </c>
      <c r="DL22" s="189">
        <f>BE22/100*'8. GVA assumptions'!$F$16</f>
        <v>0</v>
      </c>
      <c r="DM22" s="192">
        <f t="shared" si="31"/>
        <v>2.1942781391353435E-3</v>
      </c>
      <c r="DN22" s="193">
        <f t="shared" si="21"/>
        <v>3.1185965870048918E-2</v>
      </c>
      <c r="DO22" s="198"/>
      <c r="DP22" s="198"/>
      <c r="DQ22" s="198"/>
      <c r="DR22" s="198"/>
      <c r="DS22" s="198"/>
      <c r="DT22" s="198"/>
    </row>
    <row r="23" spans="1:124">
      <c r="A23" s="146" t="s">
        <v>260</v>
      </c>
      <c r="B23" s="185">
        <v>8.1944835937500002E-2</v>
      </c>
      <c r="C23" s="186">
        <v>9.5869296875000006E-3</v>
      </c>
      <c r="D23" s="186">
        <v>0</v>
      </c>
      <c r="E23" s="186">
        <v>1.5102486572265599E-3</v>
      </c>
      <c r="F23" s="186">
        <v>3.9668935546874999E-3</v>
      </c>
      <c r="G23" s="186">
        <v>0</v>
      </c>
      <c r="H23" s="186">
        <v>0</v>
      </c>
      <c r="I23" s="187">
        <f t="shared" si="3"/>
        <v>9.7008907836914057E-2</v>
      </c>
      <c r="J23" s="188"/>
      <c r="K23" s="190">
        <f t="shared" ref="K23:K28" si="35">B23</f>
        <v>8.1944835937500002E-2</v>
      </c>
      <c r="L23" s="147">
        <f>B23</f>
        <v>8.1944835937500002E-2</v>
      </c>
      <c r="M23" s="194"/>
      <c r="N23" s="190">
        <f t="shared" ref="N23:N28" si="36">C23</f>
        <v>9.5869296875000006E-3</v>
      </c>
      <c r="O23" s="147">
        <f>C23</f>
        <v>9.5869296875000006E-3</v>
      </c>
      <c r="P23" s="194"/>
      <c r="Q23" s="190"/>
      <c r="R23" s="147"/>
      <c r="S23" s="194"/>
      <c r="T23" s="190">
        <v>0</v>
      </c>
      <c r="U23" s="147">
        <f>E23</f>
        <v>1.5102486572265599E-3</v>
      </c>
      <c r="V23" s="194"/>
      <c r="W23" s="190">
        <v>0</v>
      </c>
      <c r="X23" s="147">
        <f>F23</f>
        <v>3.9668935546874999E-3</v>
      </c>
      <c r="Y23" s="194"/>
      <c r="Z23" s="190">
        <v>0</v>
      </c>
      <c r="AA23" s="147">
        <f>G23</f>
        <v>0</v>
      </c>
      <c r="AB23" s="194"/>
      <c r="AC23" s="147"/>
      <c r="AD23" s="147"/>
      <c r="AE23" s="194"/>
      <c r="AF23" s="185">
        <f t="shared" si="4"/>
        <v>9.1531765624999997E-2</v>
      </c>
      <c r="AG23" s="186">
        <f t="shared" si="5"/>
        <v>9.7008907836914057E-2</v>
      </c>
      <c r="AH23" s="186">
        <f t="shared" si="6"/>
        <v>0</v>
      </c>
      <c r="AI23" s="184">
        <f t="shared" si="7"/>
        <v>8.1944835937500002E-2</v>
      </c>
      <c r="AJ23" s="183">
        <f t="shared" si="7"/>
        <v>8.1944835937500002E-2</v>
      </c>
      <c r="AK23" s="184">
        <f t="shared" si="8"/>
        <v>9.5869296875000006E-3</v>
      </c>
      <c r="AL23" s="183">
        <f>O23</f>
        <v>9.5869296875000006E-3</v>
      </c>
      <c r="AM23" s="184">
        <f t="shared" si="9"/>
        <v>0</v>
      </c>
      <c r="AN23" s="189">
        <f t="shared" si="10"/>
        <v>0</v>
      </c>
      <c r="AO23" s="185">
        <f t="shared" si="11"/>
        <v>0</v>
      </c>
      <c r="AP23" s="189">
        <f>U23</f>
        <v>1.5102486572265599E-3</v>
      </c>
      <c r="AQ23" s="185">
        <f t="shared" si="12"/>
        <v>0</v>
      </c>
      <c r="AR23" s="189">
        <f>X23</f>
        <v>3.9668935546874999E-3</v>
      </c>
      <c r="AS23" s="185">
        <f t="shared" si="13"/>
        <v>0</v>
      </c>
      <c r="AT23" s="189">
        <f>AA23</f>
        <v>0</v>
      </c>
      <c r="AU23" s="186">
        <f t="shared" si="14"/>
        <v>0</v>
      </c>
      <c r="AV23" s="186">
        <f t="shared" si="27"/>
        <v>0</v>
      </c>
      <c r="AW23" s="190">
        <f t="shared" si="28"/>
        <v>9.1531765624999997E-2</v>
      </c>
      <c r="AX23" s="147">
        <f t="shared" si="1"/>
        <v>9.7008907836914057E-2</v>
      </c>
      <c r="AY23" s="191">
        <f>AI23+((AJ23-AI23)*'9. BE assumptions'!B23)</f>
        <v>8.1944835937500002E-2</v>
      </c>
      <c r="AZ23" s="192">
        <f>AK23+((AL23-AK23)*'9. BE assumptions'!C23)</f>
        <v>9.5869296875000006E-3</v>
      </c>
      <c r="BA23" s="192">
        <f>AM23+((AN23-AM23)*'9. BE assumptions'!D23)</f>
        <v>0</v>
      </c>
      <c r="BB23" s="192">
        <f>AO23+((AP23-AO23)*'9. BE assumptions'!E23)</f>
        <v>3.7756216430663998E-4</v>
      </c>
      <c r="BC23" s="192">
        <f>AQ23+((AR23-AQ23)*'9. BE assumptions'!F23)</f>
        <v>9.9172338867187498E-4</v>
      </c>
      <c r="BD23" s="192">
        <f>AS23+((AT23-AS23)*'9. BE assumptions'!G23)</f>
        <v>0</v>
      </c>
      <c r="BE23" s="193">
        <f>AU23+(AV23-AU23)*'9. BE assumptions'!H23</f>
        <v>0</v>
      </c>
      <c r="BF23" s="192">
        <f t="shared" si="15"/>
        <v>9.2901051177978505E-2</v>
      </c>
      <c r="BG23" s="193">
        <f t="shared" si="16"/>
        <v>1.3203472065167416</v>
      </c>
      <c r="BH23" s="154"/>
      <c r="BI23" s="185">
        <f>B23/100*'8. GVA assumptions'!$F$8</f>
        <v>3.8920783759871479E-2</v>
      </c>
      <c r="BJ23" s="147">
        <f>C23/100*'8. GVA assumptions'!$F$10</f>
        <v>4.0168515974315011E-3</v>
      </c>
      <c r="BK23" s="186">
        <f>D23/100*'8. GVA assumptions'!$F$12</f>
        <v>0</v>
      </c>
      <c r="BL23" s="186">
        <f>E23/100*'8. GVA assumptions'!$F$13</f>
        <v>7.312902332545512E-4</v>
      </c>
      <c r="BM23" s="186">
        <f>F23/100*'8. GVA assumptions'!$F$14</f>
        <v>1.7579512450599641E-3</v>
      </c>
      <c r="BN23" s="186">
        <f>G23/100*'8. GVA assumptions'!$F$15</f>
        <v>0</v>
      </c>
      <c r="BO23" s="186">
        <f>H23/100*'8. GVA assumptions'!$F$16</f>
        <v>0</v>
      </c>
      <c r="BP23" s="187">
        <f t="shared" si="17"/>
        <v>4.5426876835617497E-2</v>
      </c>
      <c r="BQ23" s="154"/>
      <c r="BR23" s="185">
        <f>K23/100*'8. GVA assumptions'!$F$8</f>
        <v>3.8920783759871479E-2</v>
      </c>
      <c r="BS23" s="186">
        <f>L23/100*'8. GVA assumptions'!$F$8</f>
        <v>3.8920783759871479E-2</v>
      </c>
      <c r="BT23" s="189">
        <f>M23/100*'8. GVA assumptions'!$F$8</f>
        <v>0</v>
      </c>
      <c r="BU23" s="190">
        <f>N23/100*'8. GVA assumptions'!$F$10</f>
        <v>4.0168515974315011E-3</v>
      </c>
      <c r="BV23" s="147">
        <f>O23/100*'8. GVA assumptions'!$F$10</f>
        <v>4.0168515974315011E-3</v>
      </c>
      <c r="BW23" s="194">
        <f>P23/100*'8. GVA assumptions'!$F$10</f>
        <v>0</v>
      </c>
      <c r="BX23" s="185">
        <f>Q23/100*'8. GVA assumptions'!$F$12</f>
        <v>0</v>
      </c>
      <c r="BY23" s="186">
        <f>R23/100*'8. GVA assumptions'!$F$12</f>
        <v>0</v>
      </c>
      <c r="BZ23" s="189">
        <f>S23/100*'8. GVA assumptions'!$F$12</f>
        <v>0</v>
      </c>
      <c r="CA23" s="185">
        <f>T23/100*'8. GVA assumptions'!$F$13</f>
        <v>0</v>
      </c>
      <c r="CB23" s="186">
        <f>U23/100*'8. GVA assumptions'!$F$13</f>
        <v>7.312902332545512E-4</v>
      </c>
      <c r="CC23" s="189">
        <f>V23/100*'8. GVA assumptions'!$F$13</f>
        <v>0</v>
      </c>
      <c r="CD23" s="185">
        <f>W23/100*'8. GVA assumptions'!$F$14</f>
        <v>0</v>
      </c>
      <c r="CE23" s="186">
        <f>X23/100*'8. GVA assumptions'!$F$14</f>
        <v>1.7579512450599641E-3</v>
      </c>
      <c r="CF23" s="189">
        <f>Y23/100*'8. GVA assumptions'!$F$14</f>
        <v>0</v>
      </c>
      <c r="CG23" s="185">
        <f>Z23/100*'8. GVA assumptions'!$F$15</f>
        <v>0</v>
      </c>
      <c r="CH23" s="186">
        <f>AA23/100*'8. GVA assumptions'!$F$15</f>
        <v>0</v>
      </c>
      <c r="CI23" s="189">
        <f>AB23/100*'8. GVA assumptions'!$F$15</f>
        <v>0</v>
      </c>
      <c r="CJ23" s="185">
        <f>AC23/100*'8. GVA assumptions'!$F$16</f>
        <v>0</v>
      </c>
      <c r="CK23" s="186">
        <f>AD23/100*'8. GVA assumptions'!$F$16</f>
        <v>0</v>
      </c>
      <c r="CL23" s="189">
        <f>AE23/100*'8. GVA assumptions'!$F$16</f>
        <v>0</v>
      </c>
      <c r="CM23" s="186">
        <f t="shared" si="18"/>
        <v>4.2937635357302981E-2</v>
      </c>
      <c r="CN23" s="186">
        <f t="shared" si="19"/>
        <v>4.5426876835617497E-2</v>
      </c>
      <c r="CO23" s="186">
        <f t="shared" si="20"/>
        <v>0</v>
      </c>
      <c r="CP23" s="185">
        <f>AI23/100*'8. GVA assumptions'!$F$8</f>
        <v>3.8920783759871479E-2</v>
      </c>
      <c r="CQ23" s="186">
        <f>AJ23/100*'8. GVA assumptions'!$F$8</f>
        <v>3.8920783759871479E-2</v>
      </c>
      <c r="CR23" s="186">
        <f>AK23/100*'8. GVA assumptions'!$F$10</f>
        <v>4.0168515974315011E-3</v>
      </c>
      <c r="CS23" s="186">
        <f>AL23/100*'8. GVA assumptions'!$F$10</f>
        <v>4.0168515974315011E-3</v>
      </c>
      <c r="CT23" s="186">
        <f>AM23/100*'8. GVA assumptions'!$F$12</f>
        <v>0</v>
      </c>
      <c r="CU23" s="186">
        <f>AN23/100*'8. GVA assumptions'!$F$12</f>
        <v>0</v>
      </c>
      <c r="CV23" s="186">
        <f>AO23/100*'8. GVA assumptions'!$F$13</f>
        <v>0</v>
      </c>
      <c r="CW23" s="186">
        <f>AP23/100*'8. GVA assumptions'!$F$13</f>
        <v>7.312902332545512E-4</v>
      </c>
      <c r="CX23" s="186">
        <f>AQ23/100*'8. GVA assumptions'!$F$14</f>
        <v>0</v>
      </c>
      <c r="CY23" s="186">
        <f>AR23/100*'8. GVA assumptions'!$F$14</f>
        <v>1.7579512450599641E-3</v>
      </c>
      <c r="CZ23" s="186">
        <f>AS23/100*'8. GVA assumptions'!$F$15</f>
        <v>0</v>
      </c>
      <c r="DA23" s="186">
        <f>AT23/100*'8. GVA assumptions'!$F$15</f>
        <v>0</v>
      </c>
      <c r="DB23" s="186">
        <f>AU23/100*'8. GVA assumptions'!$F$16</f>
        <v>0</v>
      </c>
      <c r="DC23" s="186">
        <f>AV23/100*'8. GVA assumptions'!$F$16</f>
        <v>0</v>
      </c>
      <c r="DD23" s="185">
        <f t="shared" si="29"/>
        <v>4.2937635357302981E-2</v>
      </c>
      <c r="DE23" s="186">
        <f t="shared" si="30"/>
        <v>4.5426876835617497E-2</v>
      </c>
      <c r="DF23" s="195">
        <f>AY23/100*'8. GVA assumptions'!$F$8</f>
        <v>3.8920783759871479E-2</v>
      </c>
      <c r="DG23" s="186">
        <f>AZ23/100*'8. GVA assumptions'!$F$10</f>
        <v>4.0168515974315011E-3</v>
      </c>
      <c r="DH23" s="186">
        <f>BA23/100*'8. GVA assumptions'!$F$12</f>
        <v>0</v>
      </c>
      <c r="DI23" s="186">
        <f>BB23/100*'8. GVA assumptions'!$F$13</f>
        <v>1.828225583136378E-4</v>
      </c>
      <c r="DJ23" s="186">
        <f>BC23/100*'8. GVA assumptions'!$F$14</f>
        <v>4.3948781126499102E-4</v>
      </c>
      <c r="DK23" s="186">
        <f>BD23/100*'8. GVA assumptions'!$F$15</f>
        <v>0</v>
      </c>
      <c r="DL23" s="189">
        <f>BE23/100*'8. GVA assumptions'!$F$16</f>
        <v>0</v>
      </c>
      <c r="DM23" s="192">
        <f t="shared" si="31"/>
        <v>4.3559945726881606E-2</v>
      </c>
      <c r="DN23" s="193">
        <f t="shared" si="21"/>
        <v>0.61909151648159522</v>
      </c>
      <c r="DO23" s="154"/>
      <c r="DP23" s="154"/>
      <c r="DQ23" s="154"/>
      <c r="DR23" s="154"/>
      <c r="DS23" s="154"/>
      <c r="DT23" s="154"/>
    </row>
    <row r="24" spans="1:124" s="80" customFormat="1">
      <c r="A24" s="146" t="s">
        <v>246</v>
      </c>
      <c r="B24" s="190">
        <v>1.8238586425781302E-4</v>
      </c>
      <c r="C24" s="147">
        <v>9.0351568603515601E-4</v>
      </c>
      <c r="D24" s="147">
        <v>0</v>
      </c>
      <c r="E24" s="147">
        <v>1.9867092285156302E-3</v>
      </c>
      <c r="F24" s="147">
        <v>4.8580610351562498E-3</v>
      </c>
      <c r="G24" s="147">
        <v>0</v>
      </c>
      <c r="H24" s="147">
        <v>0</v>
      </c>
      <c r="I24" s="187">
        <f t="shared" si="3"/>
        <v>7.9306718139648489E-3</v>
      </c>
      <c r="J24" s="197"/>
      <c r="K24" s="190">
        <f t="shared" si="35"/>
        <v>1.8238586425781302E-4</v>
      </c>
      <c r="L24" s="147">
        <f>B24</f>
        <v>1.8238586425781302E-4</v>
      </c>
      <c r="M24" s="194"/>
      <c r="N24" s="190">
        <f t="shared" si="36"/>
        <v>9.0351568603515601E-4</v>
      </c>
      <c r="O24" s="147">
        <f>C24</f>
        <v>9.0351568603515601E-4</v>
      </c>
      <c r="P24" s="194"/>
      <c r="Q24" s="190"/>
      <c r="R24" s="147"/>
      <c r="S24" s="194"/>
      <c r="T24" s="190">
        <v>0</v>
      </c>
      <c r="U24" s="147">
        <f>E24</f>
        <v>1.9867092285156302E-3</v>
      </c>
      <c r="V24" s="194"/>
      <c r="W24" s="190">
        <v>0</v>
      </c>
      <c r="X24" s="147">
        <f>F24</f>
        <v>4.8580610351562498E-3</v>
      </c>
      <c r="Y24" s="194"/>
      <c r="Z24" s="190">
        <v>0</v>
      </c>
      <c r="AA24" s="147">
        <f>G24</f>
        <v>0</v>
      </c>
      <c r="AB24" s="194"/>
      <c r="AC24" s="147"/>
      <c r="AD24" s="147"/>
      <c r="AE24" s="194"/>
      <c r="AF24" s="185">
        <f t="shared" si="4"/>
        <v>1.085901550292969E-3</v>
      </c>
      <c r="AG24" s="186">
        <f t="shared" si="5"/>
        <v>7.9306718139648489E-3</v>
      </c>
      <c r="AH24" s="186">
        <f t="shared" si="6"/>
        <v>0</v>
      </c>
      <c r="AI24" s="184">
        <f>K24</f>
        <v>1.8238586425781302E-4</v>
      </c>
      <c r="AJ24" s="183">
        <f t="shared" si="7"/>
        <v>1.8238586425781302E-4</v>
      </c>
      <c r="AK24" s="184">
        <f t="shared" si="8"/>
        <v>9.0351568603515601E-4</v>
      </c>
      <c r="AL24" s="183">
        <f>O24</f>
        <v>9.0351568603515601E-4</v>
      </c>
      <c r="AM24" s="184">
        <f t="shared" si="9"/>
        <v>0</v>
      </c>
      <c r="AN24" s="194">
        <f t="shared" si="10"/>
        <v>0</v>
      </c>
      <c r="AO24" s="190">
        <f t="shared" si="11"/>
        <v>0</v>
      </c>
      <c r="AP24" s="194">
        <f>U24</f>
        <v>1.9867092285156302E-3</v>
      </c>
      <c r="AQ24" s="190">
        <f t="shared" si="12"/>
        <v>0</v>
      </c>
      <c r="AR24" s="194">
        <f>X24</f>
        <v>4.8580610351562498E-3</v>
      </c>
      <c r="AS24" s="190">
        <f t="shared" si="13"/>
        <v>0</v>
      </c>
      <c r="AT24" s="194">
        <f>AA24</f>
        <v>0</v>
      </c>
      <c r="AU24" s="147">
        <f t="shared" si="14"/>
        <v>0</v>
      </c>
      <c r="AV24" s="147">
        <f t="shared" si="27"/>
        <v>0</v>
      </c>
      <c r="AW24" s="190">
        <f t="shared" si="28"/>
        <v>1.085901550292969E-3</v>
      </c>
      <c r="AX24" s="147">
        <f t="shared" si="1"/>
        <v>7.9306718139648489E-3</v>
      </c>
      <c r="AY24" s="191">
        <f>AI24+((AJ24-AI24)*'9. BE assumptions'!B24)</f>
        <v>1.8238586425781302E-4</v>
      </c>
      <c r="AZ24" s="192">
        <f>AK24+((AL24-AK24)*'9. BE assumptions'!C24)</f>
        <v>9.0351568603515601E-4</v>
      </c>
      <c r="BA24" s="192">
        <f>AM24+((AN24-AM24)*'9. BE assumptions'!D24)</f>
        <v>0</v>
      </c>
      <c r="BB24" s="192">
        <f>AO24+((AP24-AO24)*'9. BE assumptions'!E24)</f>
        <v>4.9667730712890754E-4</v>
      </c>
      <c r="BC24" s="192">
        <f>AQ24+((AR24-AQ24)*'9. BE assumptions'!F24)</f>
        <v>1.2145152587890624E-3</v>
      </c>
      <c r="BD24" s="192">
        <f>AS24+((AT24-AS24)*'9. BE assumptions'!G24)</f>
        <v>0</v>
      </c>
      <c r="BE24" s="193">
        <f>AU24+(AV24-AU24)*'9. BE assumptions'!H24</f>
        <v>0</v>
      </c>
      <c r="BF24" s="192">
        <f t="shared" si="15"/>
        <v>2.7970941162109388E-3</v>
      </c>
      <c r="BG24" s="193">
        <f t="shared" si="16"/>
        <v>3.97534296531077E-2</v>
      </c>
      <c r="BH24" s="198"/>
      <c r="BI24" s="185">
        <f>B24/100*'8. GVA assumptions'!$F$8</f>
        <v>8.6626578751707725E-5</v>
      </c>
      <c r="BJ24" s="147">
        <f>C24/100*'8. GVA assumptions'!$F$10</f>
        <v>3.7856629234350319E-4</v>
      </c>
      <c r="BK24" s="186">
        <f>D24/100*'8. GVA assumptions'!$F$12</f>
        <v>0</v>
      </c>
      <c r="BL24" s="186">
        <f>E24/100*'8. GVA assumptions'!$F$13</f>
        <v>9.62001222896776E-4</v>
      </c>
      <c r="BM24" s="186">
        <f>F24/100*'8. GVA assumptions'!$F$14</f>
        <v>2.1528771386463384E-3</v>
      </c>
      <c r="BN24" s="186">
        <f>G24/100*'8. GVA assumptions'!$F$15</f>
        <v>0</v>
      </c>
      <c r="BO24" s="186">
        <f>H24/100*'8. GVA assumptions'!$F$16</f>
        <v>0</v>
      </c>
      <c r="BP24" s="187">
        <f t="shared" si="17"/>
        <v>3.580071232638325E-3</v>
      </c>
      <c r="BQ24" s="198"/>
      <c r="BR24" s="185">
        <f>K24/100*'8. GVA assumptions'!$F$8</f>
        <v>8.6626578751707725E-5</v>
      </c>
      <c r="BS24" s="186">
        <f>L24/100*'8. GVA assumptions'!$F$8</f>
        <v>8.6626578751707725E-5</v>
      </c>
      <c r="BT24" s="189">
        <f>M24/100*'8. GVA assumptions'!$F$8</f>
        <v>0</v>
      </c>
      <c r="BU24" s="190">
        <f>N24/100*'8. GVA assumptions'!$F$10</f>
        <v>3.7856629234350319E-4</v>
      </c>
      <c r="BV24" s="147">
        <f>O24/100*'8. GVA assumptions'!$F$10</f>
        <v>3.7856629234350319E-4</v>
      </c>
      <c r="BW24" s="194">
        <f>P24/100*'8. GVA assumptions'!$F$10</f>
        <v>0</v>
      </c>
      <c r="BX24" s="185">
        <f>Q24/100*'8. GVA assumptions'!$F$12</f>
        <v>0</v>
      </c>
      <c r="BY24" s="186">
        <f>R24/100*'8. GVA assumptions'!$F$12</f>
        <v>0</v>
      </c>
      <c r="BZ24" s="189">
        <f>S24/100*'8. GVA assumptions'!$F$12</f>
        <v>0</v>
      </c>
      <c r="CA24" s="185">
        <f>T24/100*'8. GVA assumptions'!$F$13</f>
        <v>0</v>
      </c>
      <c r="CB24" s="186">
        <f>U24/100*'8. GVA assumptions'!$F$13</f>
        <v>9.62001222896776E-4</v>
      </c>
      <c r="CC24" s="189">
        <f>V24/100*'8. GVA assumptions'!$F$13</f>
        <v>0</v>
      </c>
      <c r="CD24" s="185">
        <f>W24/100*'8. GVA assumptions'!$F$14</f>
        <v>0</v>
      </c>
      <c r="CE24" s="186">
        <f>X24/100*'8. GVA assumptions'!$F$14</f>
        <v>2.1528771386463384E-3</v>
      </c>
      <c r="CF24" s="189">
        <f>Y24/100*'8. GVA assumptions'!$F$14</f>
        <v>0</v>
      </c>
      <c r="CG24" s="185">
        <f>Z24/100*'8. GVA assumptions'!$F$15</f>
        <v>0</v>
      </c>
      <c r="CH24" s="186">
        <f>AA24/100*'8. GVA assumptions'!$F$15</f>
        <v>0</v>
      </c>
      <c r="CI24" s="189">
        <f>AB24/100*'8. GVA assumptions'!$F$15</f>
        <v>0</v>
      </c>
      <c r="CJ24" s="185">
        <f>AC24/100*'8. GVA assumptions'!$F$16</f>
        <v>0</v>
      </c>
      <c r="CK24" s="186">
        <f>AD24/100*'8. GVA assumptions'!$F$16</f>
        <v>0</v>
      </c>
      <c r="CL24" s="189">
        <f>AE24/100*'8. GVA assumptions'!$F$16</f>
        <v>0</v>
      </c>
      <c r="CM24" s="186">
        <f t="shared" si="18"/>
        <v>4.651928710952109E-4</v>
      </c>
      <c r="CN24" s="186">
        <f t="shared" si="19"/>
        <v>3.5800712326383255E-3</v>
      </c>
      <c r="CO24" s="186">
        <f t="shared" si="20"/>
        <v>0</v>
      </c>
      <c r="CP24" s="185">
        <f>AI24/100*'8. GVA assumptions'!$F$8</f>
        <v>8.6626578751707725E-5</v>
      </c>
      <c r="CQ24" s="186">
        <f>AJ24/100*'8. GVA assumptions'!$F$8</f>
        <v>8.6626578751707725E-5</v>
      </c>
      <c r="CR24" s="186">
        <f>AK24/100*'8. GVA assumptions'!$F$10</f>
        <v>3.7856629234350319E-4</v>
      </c>
      <c r="CS24" s="186">
        <f>AL24/100*'8. GVA assumptions'!$F$10</f>
        <v>3.7856629234350319E-4</v>
      </c>
      <c r="CT24" s="186">
        <f>AM24/100*'8. GVA assumptions'!$F$12</f>
        <v>0</v>
      </c>
      <c r="CU24" s="186">
        <f>AN24/100*'8. GVA assumptions'!$F$12</f>
        <v>0</v>
      </c>
      <c r="CV24" s="186">
        <f>AO24/100*'8. GVA assumptions'!$F$13</f>
        <v>0</v>
      </c>
      <c r="CW24" s="186">
        <f>AP24/100*'8. GVA assumptions'!$F$13</f>
        <v>9.62001222896776E-4</v>
      </c>
      <c r="CX24" s="186">
        <f>AQ24/100*'8. GVA assumptions'!$F$14</f>
        <v>0</v>
      </c>
      <c r="CY24" s="186">
        <f>AR24/100*'8. GVA assumptions'!$F$14</f>
        <v>2.1528771386463384E-3</v>
      </c>
      <c r="CZ24" s="186">
        <f>AS24/100*'8. GVA assumptions'!$F$15</f>
        <v>0</v>
      </c>
      <c r="DA24" s="186">
        <f>AT24/100*'8. GVA assumptions'!$F$15</f>
        <v>0</v>
      </c>
      <c r="DB24" s="186">
        <f>AU24/100*'8. GVA assumptions'!$F$16</f>
        <v>0</v>
      </c>
      <c r="DC24" s="186">
        <f>AV24/100*'8. GVA assumptions'!$F$16</f>
        <v>0</v>
      </c>
      <c r="DD24" s="185">
        <f t="shared" si="29"/>
        <v>4.651928710952109E-4</v>
      </c>
      <c r="DE24" s="186">
        <f t="shared" si="30"/>
        <v>3.5800712326383255E-3</v>
      </c>
      <c r="DF24" s="195">
        <f>AY24/100*'8. GVA assumptions'!$F$8</f>
        <v>8.6626578751707725E-5</v>
      </c>
      <c r="DG24" s="186">
        <f>AZ24/100*'8. GVA assumptions'!$F$10</f>
        <v>3.7856629234350319E-4</v>
      </c>
      <c r="DH24" s="186">
        <f>BA24/100*'8. GVA assumptions'!$F$12</f>
        <v>0</v>
      </c>
      <c r="DI24" s="186">
        <f>BB24/100*'8. GVA assumptions'!$F$13</f>
        <v>2.40500305724194E-4</v>
      </c>
      <c r="DJ24" s="186">
        <f>BC24/100*'8. GVA assumptions'!$F$14</f>
        <v>5.3821928466158461E-4</v>
      </c>
      <c r="DK24" s="186">
        <f>BD24/100*'8. GVA assumptions'!$F$15</f>
        <v>0</v>
      </c>
      <c r="DL24" s="189">
        <f>BE24/100*'8. GVA assumptions'!$F$16</f>
        <v>0</v>
      </c>
      <c r="DM24" s="192">
        <f t="shared" si="31"/>
        <v>1.2439124614809895E-3</v>
      </c>
      <c r="DN24" s="193">
        <f t="shared" si="21"/>
        <v>1.7678985574892031E-2</v>
      </c>
      <c r="DO24" s="198"/>
      <c r="DP24" s="198"/>
      <c r="DQ24" s="198"/>
      <c r="DR24" s="198"/>
      <c r="DS24" s="198"/>
      <c r="DT24" s="198"/>
    </row>
    <row r="25" spans="1:124" s="80" customFormat="1">
      <c r="A25" s="146" t="s">
        <v>261</v>
      </c>
      <c r="B25" s="190">
        <v>7.0148406028747604E-6</v>
      </c>
      <c r="C25" s="147">
        <v>8.2137786865234404E-5</v>
      </c>
      <c r="D25" s="147">
        <v>0</v>
      </c>
      <c r="E25" s="147">
        <v>2.2529692077636698E-4</v>
      </c>
      <c r="F25" s="147">
        <v>5.6782531738281295E-4</v>
      </c>
      <c r="G25" s="147">
        <v>0</v>
      </c>
      <c r="H25" s="147">
        <v>0</v>
      </c>
      <c r="I25" s="187">
        <f t="shared" si="3"/>
        <v>8.8227486562728909E-4</v>
      </c>
      <c r="J25" s="197"/>
      <c r="K25" s="190">
        <f t="shared" si="35"/>
        <v>7.0148406028747604E-6</v>
      </c>
      <c r="L25" s="147"/>
      <c r="M25" s="194"/>
      <c r="N25" s="190">
        <f t="shared" si="36"/>
        <v>8.2137786865234404E-5</v>
      </c>
      <c r="O25" s="147"/>
      <c r="P25" s="194"/>
      <c r="Q25" s="190">
        <f>D25</f>
        <v>0</v>
      </c>
      <c r="R25" s="147"/>
      <c r="S25" s="194"/>
      <c r="T25" s="190">
        <f>E25</f>
        <v>2.2529692077636698E-4</v>
      </c>
      <c r="U25" s="147"/>
      <c r="V25" s="194"/>
      <c r="W25" s="190">
        <f>F25</f>
        <v>5.6782531738281295E-4</v>
      </c>
      <c r="X25" s="147"/>
      <c r="Y25" s="194"/>
      <c r="Z25" s="190">
        <f>G25</f>
        <v>0</v>
      </c>
      <c r="AA25" s="147"/>
      <c r="AB25" s="194"/>
      <c r="AC25" s="147">
        <f>H25</f>
        <v>0</v>
      </c>
      <c r="AD25" s="147"/>
      <c r="AE25" s="194"/>
      <c r="AF25" s="185">
        <f t="shared" si="4"/>
        <v>8.8227486562728909E-4</v>
      </c>
      <c r="AG25" s="186">
        <f t="shared" si="5"/>
        <v>0</v>
      </c>
      <c r="AH25" s="186">
        <f t="shared" si="6"/>
        <v>0</v>
      </c>
      <c r="AI25" s="184">
        <f t="shared" si="7"/>
        <v>7.0148406028747604E-6</v>
      </c>
      <c r="AJ25" s="183">
        <f t="shared" ref="AJ25" si="37">K25</f>
        <v>7.0148406028747604E-6</v>
      </c>
      <c r="AK25" s="184">
        <f t="shared" si="8"/>
        <v>8.2137786865234404E-5</v>
      </c>
      <c r="AL25" s="183">
        <f>N25</f>
        <v>8.2137786865234404E-5</v>
      </c>
      <c r="AM25" s="184">
        <f t="shared" si="9"/>
        <v>0</v>
      </c>
      <c r="AN25" s="194">
        <f t="shared" si="10"/>
        <v>0</v>
      </c>
      <c r="AO25" s="190">
        <f t="shared" si="11"/>
        <v>2.2529692077636698E-4</v>
      </c>
      <c r="AP25" s="194">
        <f>T25</f>
        <v>2.2529692077636698E-4</v>
      </c>
      <c r="AQ25" s="190">
        <f t="shared" si="12"/>
        <v>5.6782531738281295E-4</v>
      </c>
      <c r="AR25" s="194">
        <f t="shared" ref="AR25" si="38">W25</f>
        <v>5.6782531738281295E-4</v>
      </c>
      <c r="AS25" s="190">
        <f t="shared" si="13"/>
        <v>0</v>
      </c>
      <c r="AT25" s="194">
        <f>Z25</f>
        <v>0</v>
      </c>
      <c r="AU25" s="147">
        <f t="shared" si="14"/>
        <v>0</v>
      </c>
      <c r="AV25" s="147">
        <f t="shared" si="27"/>
        <v>0</v>
      </c>
      <c r="AW25" s="190">
        <f t="shared" si="28"/>
        <v>8.8227486562728909E-4</v>
      </c>
      <c r="AX25" s="147">
        <f t="shared" si="1"/>
        <v>8.8227486562728909E-4</v>
      </c>
      <c r="AY25" s="191">
        <f>AI25+((AJ25-AI25)*'9. BE assumptions'!B25)</f>
        <v>7.0148406028747604E-6</v>
      </c>
      <c r="AZ25" s="192">
        <f>AK25+((AL25-AK25)*'9. BE assumptions'!C25)</f>
        <v>8.2137786865234404E-5</v>
      </c>
      <c r="BA25" s="192">
        <f>AM25+((AN25-AM25)*'9. BE assumptions'!D25)</f>
        <v>0</v>
      </c>
      <c r="BB25" s="192">
        <f>AO25+((AP25-AO25)*'9. BE assumptions'!E25)</f>
        <v>2.2529692077636698E-4</v>
      </c>
      <c r="BC25" s="192">
        <f>AQ25+((AR25-AQ25)*'9. BE assumptions'!F25)</f>
        <v>5.6782531738281295E-4</v>
      </c>
      <c r="BD25" s="192">
        <f>AS25+((AT25-AS25)*'9. BE assumptions'!G25)</f>
        <v>0</v>
      </c>
      <c r="BE25" s="193">
        <f>AU25+(AV25-AU25)*'9. BE assumptions'!H25</f>
        <v>0</v>
      </c>
      <c r="BF25" s="192">
        <f t="shared" si="15"/>
        <v>8.8227486562728909E-4</v>
      </c>
      <c r="BG25" s="193">
        <f t="shared" si="16"/>
        <v>1.2539246213470807E-2</v>
      </c>
      <c r="BH25" s="198"/>
      <c r="BI25" s="185">
        <f>B25/100*'8. GVA assumptions'!$F$8</f>
        <v>3.3317913336563635E-6</v>
      </c>
      <c r="BJ25" s="147">
        <f>C25/100*'8. GVA assumptions'!$F$10</f>
        <v>3.441511632335156E-5</v>
      </c>
      <c r="BK25" s="186">
        <f>D25/100*'8. GVA assumptions'!$F$12</f>
        <v>0</v>
      </c>
      <c r="BL25" s="186">
        <f>E25/100*'8. GVA assumptions'!$F$13</f>
        <v>1.0909292119394711E-4</v>
      </c>
      <c r="BM25" s="186">
        <f>F25/100*'8. GVA assumptions'!$F$14</f>
        <v>2.5163499093393781E-4</v>
      </c>
      <c r="BN25" s="186">
        <f>G25/100*'8. GVA assumptions'!$F$15</f>
        <v>0</v>
      </c>
      <c r="BO25" s="186">
        <f>H25/100*'8. GVA assumptions'!$F$16</f>
        <v>0</v>
      </c>
      <c r="BP25" s="187">
        <f t="shared" si="17"/>
        <v>3.9847481978489286E-4</v>
      </c>
      <c r="BQ25" s="198"/>
      <c r="BR25" s="185">
        <f>K25/100*'8. GVA assumptions'!$F$8</f>
        <v>3.3317913336563635E-6</v>
      </c>
      <c r="BS25" s="186">
        <f>L25/100*'8. GVA assumptions'!$F$8</f>
        <v>0</v>
      </c>
      <c r="BT25" s="189">
        <f>M25/100*'8. GVA assumptions'!$F$8</f>
        <v>0</v>
      </c>
      <c r="BU25" s="190">
        <f>N25/100*'8. GVA assumptions'!$F$10</f>
        <v>3.441511632335156E-5</v>
      </c>
      <c r="BV25" s="147">
        <f>O25/100*'8. GVA assumptions'!$F$10</f>
        <v>0</v>
      </c>
      <c r="BW25" s="194">
        <f>P25/100*'8. GVA assumptions'!$F$10</f>
        <v>0</v>
      </c>
      <c r="BX25" s="185">
        <f>Q25/100*'8. GVA assumptions'!$F$12</f>
        <v>0</v>
      </c>
      <c r="BY25" s="186">
        <f>R25/100*'8. GVA assumptions'!$F$12</f>
        <v>0</v>
      </c>
      <c r="BZ25" s="189">
        <f>S25/100*'8. GVA assumptions'!$F$12</f>
        <v>0</v>
      </c>
      <c r="CA25" s="185">
        <f>T25/100*'8. GVA assumptions'!$F$13</f>
        <v>1.0909292119394711E-4</v>
      </c>
      <c r="CB25" s="186">
        <f>U25/100*'8. GVA assumptions'!$F$13</f>
        <v>0</v>
      </c>
      <c r="CC25" s="189">
        <f>V25/100*'8. GVA assumptions'!$F$13</f>
        <v>0</v>
      </c>
      <c r="CD25" s="185">
        <f>W25/100*'8. GVA assumptions'!$F$14</f>
        <v>2.5163499093393781E-4</v>
      </c>
      <c r="CE25" s="186">
        <f>X25/100*'8. GVA assumptions'!$F$14</f>
        <v>0</v>
      </c>
      <c r="CF25" s="189">
        <f>Y25/100*'8. GVA assumptions'!$F$14</f>
        <v>0</v>
      </c>
      <c r="CG25" s="185">
        <f>Z25/100*'8. GVA assumptions'!$F$15</f>
        <v>0</v>
      </c>
      <c r="CH25" s="186">
        <f>AA25/100*'8. GVA assumptions'!$F$15</f>
        <v>0</v>
      </c>
      <c r="CI25" s="189">
        <f>AB25/100*'8. GVA assumptions'!$F$15</f>
        <v>0</v>
      </c>
      <c r="CJ25" s="185">
        <f>AC25/100*'8. GVA assumptions'!$F$16</f>
        <v>0</v>
      </c>
      <c r="CK25" s="186">
        <f>AD25/100*'8. GVA assumptions'!$F$16</f>
        <v>0</v>
      </c>
      <c r="CL25" s="189">
        <f>AE25/100*'8. GVA assumptions'!$F$16</f>
        <v>0</v>
      </c>
      <c r="CM25" s="186">
        <f t="shared" si="18"/>
        <v>3.9847481978489281E-4</v>
      </c>
      <c r="CN25" s="186">
        <f t="shared" si="19"/>
        <v>0</v>
      </c>
      <c r="CO25" s="186">
        <f t="shared" si="20"/>
        <v>0</v>
      </c>
      <c r="CP25" s="185">
        <f>AI25/100*'8. GVA assumptions'!$F$8</f>
        <v>3.3317913336563635E-6</v>
      </c>
      <c r="CQ25" s="186">
        <f>AJ25/100*'8. GVA assumptions'!$F$8</f>
        <v>3.3317913336563635E-6</v>
      </c>
      <c r="CR25" s="186">
        <f>AK25/100*'8. GVA assumptions'!$F$10</f>
        <v>3.441511632335156E-5</v>
      </c>
      <c r="CS25" s="186">
        <f>AL25/100*'8. GVA assumptions'!$F$10</f>
        <v>3.441511632335156E-5</v>
      </c>
      <c r="CT25" s="186">
        <f>AM25/100*'8. GVA assumptions'!$F$12</f>
        <v>0</v>
      </c>
      <c r="CU25" s="186">
        <f>AN25/100*'8. GVA assumptions'!$F$12</f>
        <v>0</v>
      </c>
      <c r="CV25" s="186">
        <f>AO25/100*'8. GVA assumptions'!$F$13</f>
        <v>1.0909292119394711E-4</v>
      </c>
      <c r="CW25" s="186">
        <f>AP25/100*'8. GVA assumptions'!$F$13</f>
        <v>1.0909292119394711E-4</v>
      </c>
      <c r="CX25" s="186">
        <f>AQ25/100*'8. GVA assumptions'!$F$14</f>
        <v>2.5163499093393781E-4</v>
      </c>
      <c r="CY25" s="186">
        <f>AR25/100*'8. GVA assumptions'!$F$14</f>
        <v>2.5163499093393781E-4</v>
      </c>
      <c r="CZ25" s="186">
        <f>AS25/100*'8. GVA assumptions'!$F$15</f>
        <v>0</v>
      </c>
      <c r="DA25" s="186">
        <f>AT25/100*'8. GVA assumptions'!$F$15</f>
        <v>0</v>
      </c>
      <c r="DB25" s="186">
        <f>AU25/100*'8. GVA assumptions'!$F$16</f>
        <v>0</v>
      </c>
      <c r="DC25" s="186">
        <f>AV25/100*'8. GVA assumptions'!$F$16</f>
        <v>0</v>
      </c>
      <c r="DD25" s="185">
        <f t="shared" si="29"/>
        <v>3.9847481978489281E-4</v>
      </c>
      <c r="DE25" s="186">
        <f t="shared" si="30"/>
        <v>3.9847481978489281E-4</v>
      </c>
      <c r="DF25" s="195">
        <f>AY25/100*'8. GVA assumptions'!$F$8</f>
        <v>3.3317913336563635E-6</v>
      </c>
      <c r="DG25" s="186">
        <f>AZ25/100*'8. GVA assumptions'!$F$10</f>
        <v>3.441511632335156E-5</v>
      </c>
      <c r="DH25" s="186">
        <f>BA25/100*'8. GVA assumptions'!$F$12</f>
        <v>0</v>
      </c>
      <c r="DI25" s="186">
        <f>BB25/100*'8. GVA assumptions'!$F$13</f>
        <v>1.0909292119394711E-4</v>
      </c>
      <c r="DJ25" s="186">
        <f>BC25/100*'8. GVA assumptions'!$F$14</f>
        <v>2.5163499093393781E-4</v>
      </c>
      <c r="DK25" s="186">
        <f>BD25/100*'8. GVA assumptions'!$F$15</f>
        <v>0</v>
      </c>
      <c r="DL25" s="189">
        <f>BE25/100*'8. GVA assumptions'!$F$16</f>
        <v>0</v>
      </c>
      <c r="DM25" s="192">
        <f t="shared" si="31"/>
        <v>3.9847481978489286E-4</v>
      </c>
      <c r="DN25" s="193">
        <f t="shared" si="21"/>
        <v>5.6632848444556601E-3</v>
      </c>
      <c r="DO25" s="198"/>
      <c r="DP25" s="198"/>
      <c r="DQ25" s="198"/>
      <c r="DR25" s="198"/>
      <c r="DS25" s="198"/>
      <c r="DT25" s="198"/>
    </row>
    <row r="26" spans="1:124" s="80" customFormat="1">
      <c r="A26" s="146" t="s">
        <v>247</v>
      </c>
      <c r="B26" s="190">
        <v>1.9571406250000001E-3</v>
      </c>
      <c r="C26" s="147">
        <v>4.3806821289062497E-3</v>
      </c>
      <c r="D26" s="147">
        <v>0</v>
      </c>
      <c r="E26" s="147">
        <v>5.5095336914062496E-3</v>
      </c>
      <c r="F26" s="147">
        <v>2.3217746093750002E-2</v>
      </c>
      <c r="G26" s="147">
        <v>0</v>
      </c>
      <c r="H26" s="147">
        <v>0</v>
      </c>
      <c r="I26" s="187">
        <f t="shared" si="3"/>
        <v>3.5065102539062504E-2</v>
      </c>
      <c r="J26" s="197"/>
      <c r="K26" s="190">
        <f t="shared" si="35"/>
        <v>1.9571406250000001E-3</v>
      </c>
      <c r="L26" s="147">
        <f>B26</f>
        <v>1.9571406250000001E-3</v>
      </c>
      <c r="M26" s="194"/>
      <c r="N26" s="190">
        <f t="shared" si="36"/>
        <v>4.3806821289062497E-3</v>
      </c>
      <c r="O26" s="147">
        <f>C26</f>
        <v>4.3806821289062497E-3</v>
      </c>
      <c r="P26" s="194"/>
      <c r="Q26" s="190"/>
      <c r="R26" s="147"/>
      <c r="S26" s="194"/>
      <c r="T26" s="190">
        <v>0</v>
      </c>
      <c r="U26" s="147">
        <f>E26</f>
        <v>5.5095336914062496E-3</v>
      </c>
      <c r="V26" s="194"/>
      <c r="W26" s="190">
        <v>0</v>
      </c>
      <c r="X26" s="147">
        <f>F26</f>
        <v>2.3217746093750002E-2</v>
      </c>
      <c r="Y26" s="194"/>
      <c r="Z26" s="190">
        <v>0</v>
      </c>
      <c r="AA26" s="147">
        <f>G26</f>
        <v>0</v>
      </c>
      <c r="AB26" s="194"/>
      <c r="AC26" s="147"/>
      <c r="AD26" s="147"/>
      <c r="AE26" s="194"/>
      <c r="AF26" s="185">
        <f>AC26+Z26+W26+T26+Q26+N26+K26</f>
        <v>6.3378227539062498E-3</v>
      </c>
      <c r="AG26" s="186">
        <f t="shared" si="5"/>
        <v>3.5065102539062497E-2</v>
      </c>
      <c r="AH26" s="186">
        <f t="shared" si="6"/>
        <v>0</v>
      </c>
      <c r="AI26" s="184">
        <f t="shared" si="7"/>
        <v>1.9571406250000001E-3</v>
      </c>
      <c r="AJ26" s="183">
        <f>L26</f>
        <v>1.9571406250000001E-3</v>
      </c>
      <c r="AK26" s="184">
        <f t="shared" si="8"/>
        <v>4.3806821289062497E-3</v>
      </c>
      <c r="AL26" s="183">
        <f>O26</f>
        <v>4.3806821289062497E-3</v>
      </c>
      <c r="AM26" s="184">
        <f t="shared" si="9"/>
        <v>0</v>
      </c>
      <c r="AN26" s="194">
        <f t="shared" si="10"/>
        <v>0</v>
      </c>
      <c r="AO26" s="190">
        <f t="shared" si="11"/>
        <v>0</v>
      </c>
      <c r="AP26" s="194">
        <f>U26</f>
        <v>5.5095336914062496E-3</v>
      </c>
      <c r="AQ26" s="190">
        <f t="shared" si="12"/>
        <v>0</v>
      </c>
      <c r="AR26" s="194">
        <f>X26</f>
        <v>2.3217746093750002E-2</v>
      </c>
      <c r="AS26" s="190">
        <f t="shared" si="13"/>
        <v>0</v>
      </c>
      <c r="AT26" s="194">
        <f>AA26</f>
        <v>0</v>
      </c>
      <c r="AU26" s="147">
        <f t="shared" si="14"/>
        <v>0</v>
      </c>
      <c r="AV26" s="147">
        <f t="shared" si="27"/>
        <v>0</v>
      </c>
      <c r="AW26" s="190">
        <f t="shared" si="28"/>
        <v>6.3378227539062498E-3</v>
      </c>
      <c r="AX26" s="147">
        <f t="shared" si="1"/>
        <v>3.5065102539062497E-2</v>
      </c>
      <c r="AY26" s="191">
        <f>AI26+((AJ26-AI26)*'9. BE assumptions'!B26)</f>
        <v>1.9571406250000001E-3</v>
      </c>
      <c r="AZ26" s="192">
        <f>AK26+((AL26-AK26)*'9. BE assumptions'!C26)</f>
        <v>4.3806821289062497E-3</v>
      </c>
      <c r="BA26" s="192">
        <f>AM26+((AN26-AM26)*'9. BE assumptions'!D26)</f>
        <v>0</v>
      </c>
      <c r="BB26" s="192">
        <f>AO26+((AP26-AO26)*'9. BE assumptions'!E26)</f>
        <v>1.3773834228515624E-3</v>
      </c>
      <c r="BC26" s="192">
        <f>AQ26+((AR26-AQ26)*'9. BE assumptions'!F26)</f>
        <v>5.8044365234375004E-3</v>
      </c>
      <c r="BD26" s="192">
        <f>AS26+((AT26-AS26)*'9. BE assumptions'!G26)</f>
        <v>0</v>
      </c>
      <c r="BE26" s="193">
        <f>AU26+(AV26-AU26)*'9. BE assumptions'!H26</f>
        <v>0</v>
      </c>
      <c r="BF26" s="192">
        <f t="shared" si="15"/>
        <v>1.3519642700195313E-2</v>
      </c>
      <c r="BG26" s="193">
        <f t="shared" si="16"/>
        <v>0.19214661455347118</v>
      </c>
      <c r="BH26" s="198"/>
      <c r="BI26" s="185">
        <f>B26/100*'8. GVA assumptions'!$F$8</f>
        <v>9.2956982806558842E-4</v>
      </c>
      <c r="BJ26" s="147">
        <f>C26/100*'8. GVA assumptions'!$F$10</f>
        <v>1.8354729387741423E-3</v>
      </c>
      <c r="BK26" s="186">
        <f>D26/100*'8. GVA assumptions'!$F$12</f>
        <v>0</v>
      </c>
      <c r="BL26" s="186">
        <f>E26/100*'8. GVA assumptions'!$F$13</f>
        <v>2.6678177524165573E-3</v>
      </c>
      <c r="BM26" s="186">
        <f>F26/100*'8. GVA assumptions'!$F$14</f>
        <v>1.0289075088683411E-2</v>
      </c>
      <c r="BN26" s="186">
        <f>G26/100*'8. GVA assumptions'!$F$15</f>
        <v>0</v>
      </c>
      <c r="BO26" s="186">
        <f>H26/100*'8. GVA assumptions'!$F$16</f>
        <v>0</v>
      </c>
      <c r="BP26" s="187">
        <f t="shared" si="17"/>
        <v>1.5721935607939698E-2</v>
      </c>
      <c r="BQ26" s="198"/>
      <c r="BR26" s="185">
        <f>K26/100*'8. GVA assumptions'!$F$8</f>
        <v>9.2956982806558842E-4</v>
      </c>
      <c r="BS26" s="186">
        <f>L26/100*'8. GVA assumptions'!$F$8</f>
        <v>9.2956982806558842E-4</v>
      </c>
      <c r="BT26" s="189">
        <f>M26/100*'8. GVA assumptions'!$F$8</f>
        <v>0</v>
      </c>
      <c r="BU26" s="190">
        <f>N26/100*'8. GVA assumptions'!$F$10</f>
        <v>1.8354729387741423E-3</v>
      </c>
      <c r="BV26" s="147">
        <f>O26/100*'8. GVA assumptions'!$F$10</f>
        <v>1.8354729387741423E-3</v>
      </c>
      <c r="BW26" s="194">
        <f>P26/100*'8. GVA assumptions'!$F$10</f>
        <v>0</v>
      </c>
      <c r="BX26" s="185">
        <f>Q26/100*'8. GVA assumptions'!$F$12</f>
        <v>0</v>
      </c>
      <c r="BY26" s="186">
        <f>R26/100*'8. GVA assumptions'!$F$12</f>
        <v>0</v>
      </c>
      <c r="BZ26" s="189">
        <f>S26/100*'8. GVA assumptions'!$F$12</f>
        <v>0</v>
      </c>
      <c r="CA26" s="185">
        <f>T26/100*'8. GVA assumptions'!$F$13</f>
        <v>0</v>
      </c>
      <c r="CB26" s="186">
        <f>U26/100*'8. GVA assumptions'!$F$13</f>
        <v>2.6678177524165573E-3</v>
      </c>
      <c r="CC26" s="189">
        <f>V26/100*'8. GVA assumptions'!$F$13</f>
        <v>0</v>
      </c>
      <c r="CD26" s="185">
        <f>W26/100*'8. GVA assumptions'!$F$14</f>
        <v>0</v>
      </c>
      <c r="CE26" s="186">
        <f>X26/100*'8. GVA assumptions'!$F$14</f>
        <v>1.0289075088683411E-2</v>
      </c>
      <c r="CF26" s="189">
        <f>Y26/100*'8. GVA assumptions'!$F$14</f>
        <v>0</v>
      </c>
      <c r="CG26" s="185">
        <f>Z26/100*'8. GVA assumptions'!$F$15</f>
        <v>0</v>
      </c>
      <c r="CH26" s="186">
        <f>AA26/100*'8. GVA assumptions'!$F$15</f>
        <v>0</v>
      </c>
      <c r="CI26" s="189">
        <f>AB26/100*'8. GVA assumptions'!$F$15</f>
        <v>0</v>
      </c>
      <c r="CJ26" s="185">
        <f>AC26/100*'8. GVA assumptions'!$F$16</f>
        <v>0</v>
      </c>
      <c r="CK26" s="186">
        <f>AD26/100*'8. GVA assumptions'!$F$16</f>
        <v>0</v>
      </c>
      <c r="CL26" s="189">
        <f>AE26/100*'8. GVA assumptions'!$F$16</f>
        <v>0</v>
      </c>
      <c r="CM26" s="186">
        <f t="shared" si="18"/>
        <v>2.7650427668397307E-3</v>
      </c>
      <c r="CN26" s="186">
        <f t="shared" si="19"/>
        <v>1.5721935607939701E-2</v>
      </c>
      <c r="CO26" s="186">
        <f t="shared" si="20"/>
        <v>0</v>
      </c>
      <c r="CP26" s="185">
        <f>AI26/100*'8. GVA assumptions'!$F$8</f>
        <v>9.2956982806558842E-4</v>
      </c>
      <c r="CQ26" s="186">
        <f>AJ26/100*'8. GVA assumptions'!$F$8</f>
        <v>9.2956982806558842E-4</v>
      </c>
      <c r="CR26" s="186">
        <f>AK26/100*'8. GVA assumptions'!$F$10</f>
        <v>1.8354729387741423E-3</v>
      </c>
      <c r="CS26" s="186">
        <f>AL26/100*'8. GVA assumptions'!$F$10</f>
        <v>1.8354729387741423E-3</v>
      </c>
      <c r="CT26" s="186">
        <f>AM26/100*'8. GVA assumptions'!$F$12</f>
        <v>0</v>
      </c>
      <c r="CU26" s="186">
        <f>AN26/100*'8. GVA assumptions'!$F$12</f>
        <v>0</v>
      </c>
      <c r="CV26" s="186">
        <f>AO26/100*'8. GVA assumptions'!$F$13</f>
        <v>0</v>
      </c>
      <c r="CW26" s="186">
        <f>AP26/100*'8. GVA assumptions'!$F$13</f>
        <v>2.6678177524165573E-3</v>
      </c>
      <c r="CX26" s="186">
        <f>AQ26/100*'8. GVA assumptions'!$F$14</f>
        <v>0</v>
      </c>
      <c r="CY26" s="186">
        <f>AR26/100*'8. GVA assumptions'!$F$14</f>
        <v>1.0289075088683411E-2</v>
      </c>
      <c r="CZ26" s="186">
        <f>AS26/100*'8. GVA assumptions'!$F$15</f>
        <v>0</v>
      </c>
      <c r="DA26" s="186">
        <f>AT26/100*'8. GVA assumptions'!$F$15</f>
        <v>0</v>
      </c>
      <c r="DB26" s="186">
        <f>AU26/100*'8. GVA assumptions'!$F$16</f>
        <v>0</v>
      </c>
      <c r="DC26" s="186">
        <f>AV26/100*'8. GVA assumptions'!$F$16</f>
        <v>0</v>
      </c>
      <c r="DD26" s="185">
        <f t="shared" si="29"/>
        <v>2.7650427668397307E-3</v>
      </c>
      <c r="DE26" s="186">
        <f t="shared" si="30"/>
        <v>1.5721935607939701E-2</v>
      </c>
      <c r="DF26" s="195">
        <f>AY26/100*'8. GVA assumptions'!$F$8</f>
        <v>9.2956982806558842E-4</v>
      </c>
      <c r="DG26" s="186">
        <f>AZ26/100*'8. GVA assumptions'!$F$10</f>
        <v>1.8354729387741423E-3</v>
      </c>
      <c r="DH26" s="186">
        <f>BA26/100*'8. GVA assumptions'!$F$12</f>
        <v>0</v>
      </c>
      <c r="DI26" s="186">
        <f>BB26/100*'8. GVA assumptions'!$F$13</f>
        <v>6.6695443810413932E-4</v>
      </c>
      <c r="DJ26" s="186">
        <f>BC26/100*'8. GVA assumptions'!$F$14</f>
        <v>2.5722687721708528E-3</v>
      </c>
      <c r="DK26" s="186">
        <f>BD26/100*'8. GVA assumptions'!$F$15</f>
        <v>0</v>
      </c>
      <c r="DL26" s="189">
        <f>BE26/100*'8. GVA assumptions'!$F$16</f>
        <v>0</v>
      </c>
      <c r="DM26" s="192">
        <f t="shared" si="31"/>
        <v>6.0042659771147224E-3</v>
      </c>
      <c r="DN26" s="193">
        <f t="shared" si="21"/>
        <v>8.5335049598945126E-2</v>
      </c>
      <c r="DO26" s="198"/>
      <c r="DP26" s="198"/>
      <c r="DQ26" s="198"/>
      <c r="DR26" s="198"/>
      <c r="DS26" s="198"/>
      <c r="DT26" s="198"/>
    </row>
    <row r="27" spans="1:124" s="80" customFormat="1">
      <c r="A27" s="146" t="s">
        <v>248</v>
      </c>
      <c r="B27" s="190">
        <v>8.0725341796875003E-3</v>
      </c>
      <c r="C27" s="147">
        <v>1.3241909007550672E-2</v>
      </c>
      <c r="D27" s="147">
        <v>8.8604495997045502E-4</v>
      </c>
      <c r="E27" s="147">
        <v>5.9780537109375004E-3</v>
      </c>
      <c r="F27" s="147">
        <v>3.3651871093750001E-2</v>
      </c>
      <c r="G27" s="147">
        <v>0</v>
      </c>
      <c r="H27" s="147">
        <v>0</v>
      </c>
      <c r="I27" s="187">
        <f t="shared" si="3"/>
        <v>6.1830412951896133E-2</v>
      </c>
      <c r="J27" s="197"/>
      <c r="K27" s="190">
        <f t="shared" si="35"/>
        <v>8.0725341796875003E-3</v>
      </c>
      <c r="L27" s="147">
        <f>B27</f>
        <v>8.0725341796875003E-3</v>
      </c>
      <c r="M27" s="194"/>
      <c r="N27" s="190">
        <f t="shared" si="36"/>
        <v>1.3241909007550672E-2</v>
      </c>
      <c r="O27" s="147">
        <f>C27</f>
        <v>1.3241909007550672E-2</v>
      </c>
      <c r="P27" s="194"/>
      <c r="Q27" s="190"/>
      <c r="R27" s="147"/>
      <c r="S27" s="194"/>
      <c r="T27" s="190">
        <v>0</v>
      </c>
      <c r="U27" s="147">
        <f>E27</f>
        <v>5.9780537109375004E-3</v>
      </c>
      <c r="V27" s="194"/>
      <c r="W27" s="190">
        <v>0</v>
      </c>
      <c r="X27" s="147">
        <f>F27</f>
        <v>3.3651871093750001E-2</v>
      </c>
      <c r="Y27" s="194"/>
      <c r="Z27" s="190">
        <v>0</v>
      </c>
      <c r="AA27" s="147">
        <f>G27</f>
        <v>0</v>
      </c>
      <c r="AB27" s="194"/>
      <c r="AC27" s="147"/>
      <c r="AD27" s="147"/>
      <c r="AE27" s="194"/>
      <c r="AF27" s="185">
        <f t="shared" si="4"/>
        <v>2.1314443187238172E-2</v>
      </c>
      <c r="AG27" s="186">
        <f t="shared" si="5"/>
        <v>6.0944367991925673E-2</v>
      </c>
      <c r="AH27" s="186">
        <f t="shared" si="6"/>
        <v>0</v>
      </c>
      <c r="AI27" s="184">
        <f t="shared" si="7"/>
        <v>8.0725341796875003E-3</v>
      </c>
      <c r="AJ27" s="183">
        <f>L27</f>
        <v>8.0725341796875003E-3</v>
      </c>
      <c r="AK27" s="184">
        <f t="shared" si="8"/>
        <v>1.3241909007550672E-2</v>
      </c>
      <c r="AL27" s="183">
        <f>O27</f>
        <v>1.3241909007550672E-2</v>
      </c>
      <c r="AM27" s="184">
        <f t="shared" si="9"/>
        <v>0</v>
      </c>
      <c r="AN27" s="194">
        <f>R27</f>
        <v>0</v>
      </c>
      <c r="AO27" s="190">
        <f t="shared" si="11"/>
        <v>0</v>
      </c>
      <c r="AP27" s="194">
        <f>U27</f>
        <v>5.9780537109375004E-3</v>
      </c>
      <c r="AQ27" s="190">
        <f t="shared" si="12"/>
        <v>0</v>
      </c>
      <c r="AR27" s="194">
        <f>X27</f>
        <v>3.3651871093750001E-2</v>
      </c>
      <c r="AS27" s="190">
        <f t="shared" si="13"/>
        <v>0</v>
      </c>
      <c r="AT27" s="194">
        <f>AA27</f>
        <v>0</v>
      </c>
      <c r="AU27" s="147">
        <f t="shared" si="14"/>
        <v>0</v>
      </c>
      <c r="AV27" s="147">
        <f t="shared" si="27"/>
        <v>0</v>
      </c>
      <c r="AW27" s="190">
        <f t="shared" si="28"/>
        <v>2.1314443187238172E-2</v>
      </c>
      <c r="AX27" s="147">
        <f t="shared" si="1"/>
        <v>6.0944367991925673E-2</v>
      </c>
      <c r="AY27" s="191">
        <f>AI27+((AJ27-AI27)*'9. BE assumptions'!B27)</f>
        <v>8.0725341796875003E-3</v>
      </c>
      <c r="AZ27" s="192">
        <f>AK27+((AL27-AK27)*'9. BE assumptions'!C27)</f>
        <v>1.3241909007550672E-2</v>
      </c>
      <c r="BA27" s="192">
        <f>AM27+((AN27-AM27)*'9. BE assumptions'!D27)</f>
        <v>0</v>
      </c>
      <c r="BB27" s="192">
        <f>AO27+((AP27-AO27)*'9. BE assumptions'!E27)</f>
        <v>2.9890268554687502E-3</v>
      </c>
      <c r="BC27" s="192">
        <f>AQ27+((AR27-AQ27)*'9. BE assumptions'!F27)</f>
        <v>1.6825935546875E-2</v>
      </c>
      <c r="BD27" s="192">
        <f>AS27+((AT27-AS27)*'9. BE assumptions'!G27)</f>
        <v>0</v>
      </c>
      <c r="BE27" s="193">
        <f>AU27+(AV27-AU27)*'9. BE assumptions'!H27</f>
        <v>0</v>
      </c>
      <c r="BF27" s="192">
        <f t="shared" si="15"/>
        <v>4.1129405589581919E-2</v>
      </c>
      <c r="BG27" s="193">
        <f t="shared" si="16"/>
        <v>0.58454769980870946</v>
      </c>
      <c r="BH27" s="198"/>
      <c r="BI27" s="185">
        <f>B27/100*'8. GVA assumptions'!$F$8</f>
        <v>3.8341568886833032E-3</v>
      </c>
      <c r="BJ27" s="147">
        <f>C27/100*'8. GVA assumptions'!$F$10</f>
        <v>5.5482605050682443E-3</v>
      </c>
      <c r="BK27" s="186">
        <f>D27/100*'8. GVA assumptions'!$F$12</f>
        <v>4.9526109193941278E-4</v>
      </c>
      <c r="BL27" s="186">
        <f>E27/100*'8. GVA assumptions'!$F$13</f>
        <v>2.8946837805556812E-3</v>
      </c>
      <c r="BM27" s="186">
        <f>F27/100*'8. GVA assumptions'!$F$14</f>
        <v>1.4913016412540355E-2</v>
      </c>
      <c r="BN27" s="186">
        <f>G27/100*'8. GVA assumptions'!$F$15</f>
        <v>0</v>
      </c>
      <c r="BO27" s="186">
        <f>H27/100*'8. GVA assumptions'!$F$16</f>
        <v>0</v>
      </c>
      <c r="BP27" s="187">
        <f t="shared" si="17"/>
        <v>2.7685378678786995E-2</v>
      </c>
      <c r="BQ27" s="198"/>
      <c r="BR27" s="185">
        <f>K27/100*'8. GVA assumptions'!$F$8</f>
        <v>3.8341568886833032E-3</v>
      </c>
      <c r="BS27" s="186">
        <f>L27/100*'8. GVA assumptions'!$F$8</f>
        <v>3.8341568886833032E-3</v>
      </c>
      <c r="BT27" s="189">
        <f>M27/100*'8. GVA assumptions'!$F$8</f>
        <v>0</v>
      </c>
      <c r="BU27" s="190">
        <f>N27/100*'8. GVA assumptions'!$F$10</f>
        <v>5.5482605050682443E-3</v>
      </c>
      <c r="BV27" s="147">
        <f>O27/100*'8. GVA assumptions'!$F$10</f>
        <v>5.5482605050682443E-3</v>
      </c>
      <c r="BW27" s="194">
        <f>P27/100*'8. GVA assumptions'!$F$10</f>
        <v>0</v>
      </c>
      <c r="BX27" s="185">
        <f>Q27/100*'8. GVA assumptions'!$F$12</f>
        <v>0</v>
      </c>
      <c r="BY27" s="186">
        <f>R27/100*'8. GVA assumptions'!$F$12</f>
        <v>0</v>
      </c>
      <c r="BZ27" s="189">
        <f>S27/100*'8. GVA assumptions'!$F$12</f>
        <v>0</v>
      </c>
      <c r="CA27" s="185">
        <f>T27/100*'8. GVA assumptions'!$F$13</f>
        <v>0</v>
      </c>
      <c r="CB27" s="186">
        <f>U27/100*'8. GVA assumptions'!$F$13</f>
        <v>2.8946837805556812E-3</v>
      </c>
      <c r="CC27" s="189">
        <f>V27/100*'8. GVA assumptions'!$F$13</f>
        <v>0</v>
      </c>
      <c r="CD27" s="185">
        <f>W27/100*'8. GVA assumptions'!$F$14</f>
        <v>0</v>
      </c>
      <c r="CE27" s="186">
        <f>X27/100*'8. GVA assumptions'!$F$14</f>
        <v>1.4913016412540355E-2</v>
      </c>
      <c r="CF27" s="189">
        <f>Y27/100*'8. GVA assumptions'!$F$14</f>
        <v>0</v>
      </c>
      <c r="CG27" s="185">
        <f>Z27/100*'8. GVA assumptions'!$F$15</f>
        <v>0</v>
      </c>
      <c r="CH27" s="186">
        <f>AA27/100*'8. GVA assumptions'!$F$15</f>
        <v>0</v>
      </c>
      <c r="CI27" s="189">
        <f>AB27/100*'8. GVA assumptions'!$F$15</f>
        <v>0</v>
      </c>
      <c r="CJ27" s="185">
        <f>AC27/100*'8. GVA assumptions'!$F$16</f>
        <v>0</v>
      </c>
      <c r="CK27" s="186">
        <f>AD27/100*'8. GVA assumptions'!$F$16</f>
        <v>0</v>
      </c>
      <c r="CL27" s="189">
        <f>AE27/100*'8. GVA assumptions'!$F$16</f>
        <v>0</v>
      </c>
      <c r="CM27" s="186">
        <f t="shared" si="18"/>
        <v>9.3824173937515475E-3</v>
      </c>
      <c r="CN27" s="186">
        <f t="shared" si="19"/>
        <v>2.7190117586847581E-2</v>
      </c>
      <c r="CO27" s="186">
        <f t="shared" si="20"/>
        <v>0</v>
      </c>
      <c r="CP27" s="185">
        <f>AI27/100*'8. GVA assumptions'!$F$8</f>
        <v>3.8341568886833032E-3</v>
      </c>
      <c r="CQ27" s="186">
        <f>AJ27/100*'8. GVA assumptions'!$F$8</f>
        <v>3.8341568886833032E-3</v>
      </c>
      <c r="CR27" s="186">
        <f>AK27/100*'8. GVA assumptions'!$F$10</f>
        <v>5.5482605050682443E-3</v>
      </c>
      <c r="CS27" s="186">
        <f>AL27/100*'8. GVA assumptions'!$F$10</f>
        <v>5.5482605050682443E-3</v>
      </c>
      <c r="CT27" s="186">
        <f>AM27/100*'8. GVA assumptions'!$F$12</f>
        <v>0</v>
      </c>
      <c r="CU27" s="186">
        <f>AN27/100*'8. GVA assumptions'!$F$12</f>
        <v>0</v>
      </c>
      <c r="CV27" s="186">
        <f>AO27/100*'8. GVA assumptions'!$F$13</f>
        <v>0</v>
      </c>
      <c r="CW27" s="186">
        <f>AP27/100*'8. GVA assumptions'!$F$13</f>
        <v>2.8946837805556812E-3</v>
      </c>
      <c r="CX27" s="186">
        <f>AQ27/100*'8. GVA assumptions'!$F$14</f>
        <v>0</v>
      </c>
      <c r="CY27" s="186">
        <f>AR27/100*'8. GVA assumptions'!$F$14</f>
        <v>1.4913016412540355E-2</v>
      </c>
      <c r="CZ27" s="186">
        <f>AS27/100*'8. GVA assumptions'!$F$15</f>
        <v>0</v>
      </c>
      <c r="DA27" s="186">
        <f>AT27/100*'8. GVA assumptions'!$F$15</f>
        <v>0</v>
      </c>
      <c r="DB27" s="186">
        <f>AU27/100*'8. GVA assumptions'!$F$16</f>
        <v>0</v>
      </c>
      <c r="DC27" s="186">
        <f>AV27/100*'8. GVA assumptions'!$F$16</f>
        <v>0</v>
      </c>
      <c r="DD27" s="185">
        <f t="shared" si="29"/>
        <v>9.3824173937515475E-3</v>
      </c>
      <c r="DE27" s="186">
        <f t="shared" si="30"/>
        <v>2.7190117586847581E-2</v>
      </c>
      <c r="DF27" s="195">
        <f>AY27/100*'8. GVA assumptions'!$F$8</f>
        <v>3.8341568886833032E-3</v>
      </c>
      <c r="DG27" s="186">
        <f>AZ27/100*'8. GVA assumptions'!$F$10</f>
        <v>5.5482605050682443E-3</v>
      </c>
      <c r="DH27" s="186">
        <f>BA27/100*'8. GVA assumptions'!$F$12</f>
        <v>0</v>
      </c>
      <c r="DI27" s="186">
        <f>BB27/100*'8. GVA assumptions'!$F$13</f>
        <v>1.4473418902778406E-3</v>
      </c>
      <c r="DJ27" s="186">
        <f>BC27/100*'8. GVA assumptions'!$F$14</f>
        <v>7.4565082062701777E-3</v>
      </c>
      <c r="DK27" s="186">
        <f>BD27/100*'8. GVA assumptions'!$F$15</f>
        <v>0</v>
      </c>
      <c r="DL27" s="189">
        <f>BE27/100*'8. GVA assumptions'!$F$16</f>
        <v>0</v>
      </c>
      <c r="DM27" s="192">
        <f t="shared" si="31"/>
        <v>1.8286267490299567E-2</v>
      </c>
      <c r="DN27" s="193">
        <f t="shared" si="21"/>
        <v>0.25989180845951654</v>
      </c>
      <c r="DO27" s="198"/>
      <c r="DP27" s="198"/>
      <c r="DQ27" s="198"/>
      <c r="DR27" s="198"/>
      <c r="DS27" s="198"/>
      <c r="DT27" s="198"/>
    </row>
    <row r="28" spans="1:124" s="80" customFormat="1">
      <c r="A28" s="146" t="s">
        <v>262</v>
      </c>
      <c r="B28" s="184">
        <v>2.52534271240234E-4</v>
      </c>
      <c r="C28" s="147">
        <v>3.8571474216413251E-4</v>
      </c>
      <c r="D28" s="147">
        <v>1.507742607689335E-4</v>
      </c>
      <c r="E28" s="147">
        <v>1.8433384704589801E-4</v>
      </c>
      <c r="F28" s="147">
        <v>1.0410130615234399E-3</v>
      </c>
      <c r="G28" s="147">
        <v>0</v>
      </c>
      <c r="H28" s="147">
        <v>0</v>
      </c>
      <c r="I28" s="187">
        <f t="shared" si="3"/>
        <v>2.014370182742638E-3</v>
      </c>
      <c r="J28" s="197"/>
      <c r="K28" s="190">
        <f t="shared" si="35"/>
        <v>2.52534271240234E-4</v>
      </c>
      <c r="L28" s="147"/>
      <c r="M28" s="194"/>
      <c r="N28" s="190">
        <f t="shared" si="36"/>
        <v>3.8571474216413251E-4</v>
      </c>
      <c r="O28" s="147"/>
      <c r="P28" s="194"/>
      <c r="Q28" s="190">
        <f>D28</f>
        <v>1.507742607689335E-4</v>
      </c>
      <c r="R28" s="147"/>
      <c r="S28" s="194"/>
      <c r="T28" s="190">
        <f>E28</f>
        <v>1.8433384704589801E-4</v>
      </c>
      <c r="U28" s="147"/>
      <c r="V28" s="194"/>
      <c r="W28" s="190">
        <f>F28</f>
        <v>1.0410130615234399E-3</v>
      </c>
      <c r="X28" s="147"/>
      <c r="Y28" s="194"/>
      <c r="Z28" s="190">
        <f>G28</f>
        <v>0</v>
      </c>
      <c r="AA28" s="147"/>
      <c r="AB28" s="194"/>
      <c r="AC28" s="147">
        <f>H28</f>
        <v>0</v>
      </c>
      <c r="AD28" s="147"/>
      <c r="AE28" s="194"/>
      <c r="AF28" s="185">
        <f t="shared" si="4"/>
        <v>2.014370182742638E-3</v>
      </c>
      <c r="AG28" s="186">
        <f t="shared" si="5"/>
        <v>0</v>
      </c>
      <c r="AH28" s="186">
        <f t="shared" si="6"/>
        <v>0</v>
      </c>
      <c r="AI28" s="184">
        <f t="shared" si="7"/>
        <v>2.52534271240234E-4</v>
      </c>
      <c r="AJ28" s="183">
        <f t="shared" ref="AJ28" si="39">K28</f>
        <v>2.52534271240234E-4</v>
      </c>
      <c r="AK28" s="184">
        <f t="shared" si="8"/>
        <v>3.8571474216413251E-4</v>
      </c>
      <c r="AL28" s="183">
        <f>N28</f>
        <v>3.8571474216413251E-4</v>
      </c>
      <c r="AM28" s="184">
        <f t="shared" si="9"/>
        <v>1.507742607689335E-4</v>
      </c>
      <c r="AN28" s="194">
        <f t="shared" si="10"/>
        <v>1.507742607689335E-4</v>
      </c>
      <c r="AO28" s="190">
        <f t="shared" si="11"/>
        <v>1.8433384704589801E-4</v>
      </c>
      <c r="AP28" s="194">
        <f>T28</f>
        <v>1.8433384704589801E-4</v>
      </c>
      <c r="AQ28" s="190">
        <f t="shared" si="12"/>
        <v>1.0410130615234399E-3</v>
      </c>
      <c r="AR28" s="194">
        <f t="shared" ref="AR28" si="40">W28</f>
        <v>1.0410130615234399E-3</v>
      </c>
      <c r="AS28" s="190">
        <f t="shared" si="13"/>
        <v>0</v>
      </c>
      <c r="AT28" s="194">
        <f>Z28</f>
        <v>0</v>
      </c>
      <c r="AU28" s="147">
        <f t="shared" si="14"/>
        <v>0</v>
      </c>
      <c r="AV28" s="147">
        <f t="shared" si="27"/>
        <v>0</v>
      </c>
      <c r="AW28" s="190">
        <f>AU28+AS28+AQ28+AO28+AM28+AK28+AI28</f>
        <v>2.014370182742638E-3</v>
      </c>
      <c r="AX28" s="147">
        <f>AV28+AT28+AR28+AP28+AN28+AL28+AJ28</f>
        <v>2.014370182742638E-3</v>
      </c>
      <c r="AY28" s="191">
        <f>AI28+((AJ28-AI28)*'9. BE assumptions'!B28)</f>
        <v>2.52534271240234E-4</v>
      </c>
      <c r="AZ28" s="192">
        <f>AK28+((AL28-AK28)*'9. BE assumptions'!C28)</f>
        <v>3.8571474216413251E-4</v>
      </c>
      <c r="BA28" s="192">
        <f>AM28+((AN28-AM28)*'9. BE assumptions'!D28)</f>
        <v>1.507742607689335E-4</v>
      </c>
      <c r="BB28" s="192">
        <f>AO28+((AP28-AO28)*'9. BE assumptions'!E28)</f>
        <v>1.8433384704589801E-4</v>
      </c>
      <c r="BC28" s="192">
        <f>AQ28+((AR28-AQ28)*'9. BE assumptions'!F28)</f>
        <v>1.0410130615234399E-3</v>
      </c>
      <c r="BD28" s="192">
        <f>AS28+((AT28-AS28)*'9. BE assumptions'!G28)</f>
        <v>0</v>
      </c>
      <c r="BE28" s="193">
        <f>AU28+(AV28-AU28)*'9. BE assumptions'!H28</f>
        <v>0</v>
      </c>
      <c r="BF28" s="192">
        <f t="shared" si="15"/>
        <v>2.014370182742638E-3</v>
      </c>
      <c r="BG28" s="193">
        <f t="shared" si="16"/>
        <v>2.8629041436565732E-2</v>
      </c>
      <c r="BH28" s="198"/>
      <c r="BI28" s="185">
        <f>B28/100*'8. GVA assumptions'!$F$8</f>
        <v>1.1994449254123115E-4</v>
      </c>
      <c r="BJ28" s="147">
        <f>C28/100*'8. GVA assumptions'!$F$10</f>
        <v>1.6161158251061544E-4</v>
      </c>
      <c r="BK28" s="186">
        <f>D28/100*'8. GVA assumptions'!$F$12</f>
        <v>8.4276338558790179E-5</v>
      </c>
      <c r="BL28" s="186">
        <f>E28/100*'8. GVA assumptions'!$F$13</f>
        <v>8.9257845956608762E-5</v>
      </c>
      <c r="BM28" s="186">
        <f>F28/100*'8. GVA assumptions'!$F$14</f>
        <v>4.6133080769619549E-4</v>
      </c>
      <c r="BN28" s="186">
        <f>G28/100*'8. GVA assumptions'!$F$15</f>
        <v>0</v>
      </c>
      <c r="BO28" s="186">
        <f>H28/100*'8. GVA assumptions'!$F$16</f>
        <v>0</v>
      </c>
      <c r="BP28" s="187">
        <f t="shared" si="17"/>
        <v>9.1642106726344107E-4</v>
      </c>
      <c r="BQ28" s="198"/>
      <c r="BR28" s="185">
        <f>K28/100*'8. GVA assumptions'!$F$8</f>
        <v>1.1994449254123115E-4</v>
      </c>
      <c r="BS28" s="186">
        <f>L28/100*'8. GVA assumptions'!$F$8</f>
        <v>0</v>
      </c>
      <c r="BT28" s="189">
        <f>M28/100*'8. GVA assumptions'!$F$8</f>
        <v>0</v>
      </c>
      <c r="BU28" s="190">
        <f>N28/100*'8. GVA assumptions'!$F$10</f>
        <v>1.6161158251061544E-4</v>
      </c>
      <c r="BV28" s="147">
        <f>O28/100*'8. GVA assumptions'!$F$10</f>
        <v>0</v>
      </c>
      <c r="BW28" s="194">
        <f>P28/100*'8. GVA assumptions'!$F$10</f>
        <v>0</v>
      </c>
      <c r="BX28" s="185">
        <f>Q28/100*'8. GVA assumptions'!$F$12</f>
        <v>8.4276338558790179E-5</v>
      </c>
      <c r="BY28" s="186">
        <f>R28/100*'8. GVA assumptions'!$F$12</f>
        <v>0</v>
      </c>
      <c r="BZ28" s="189">
        <f>S28/100*'8. GVA assumptions'!$F$12</f>
        <v>0</v>
      </c>
      <c r="CA28" s="185">
        <f>T28/100*'8. GVA assumptions'!$F$13</f>
        <v>8.9257845956608762E-5</v>
      </c>
      <c r="CB28" s="186">
        <f>U28/100*'8. GVA assumptions'!$F$13</f>
        <v>0</v>
      </c>
      <c r="CC28" s="189">
        <f>V28/100*'8. GVA assumptions'!$F$13</f>
        <v>0</v>
      </c>
      <c r="CD28" s="185">
        <f>W28/100*'8. GVA assumptions'!$F$14</f>
        <v>4.6133080769619549E-4</v>
      </c>
      <c r="CE28" s="186">
        <f>X28/100*'8. GVA assumptions'!$F$14</f>
        <v>0</v>
      </c>
      <c r="CF28" s="189">
        <f>Y28/100*'8. GVA assumptions'!$F$14</f>
        <v>0</v>
      </c>
      <c r="CG28" s="185">
        <f>Z28/100*'8. GVA assumptions'!$F$15</f>
        <v>0</v>
      </c>
      <c r="CH28" s="186">
        <f>AA28/100*'8. GVA assumptions'!$F$15</f>
        <v>0</v>
      </c>
      <c r="CI28" s="189">
        <f>AB28/100*'8. GVA assumptions'!$F$15</f>
        <v>0</v>
      </c>
      <c r="CJ28" s="185">
        <f>AC28/100*'8. GVA assumptions'!$F$16</f>
        <v>0</v>
      </c>
      <c r="CK28" s="186">
        <f>AD28/100*'8. GVA assumptions'!$F$16</f>
        <v>0</v>
      </c>
      <c r="CL28" s="189">
        <f>AE28/100*'8. GVA assumptions'!$F$16</f>
        <v>0</v>
      </c>
      <c r="CM28" s="186">
        <f t="shared" si="18"/>
        <v>9.1642106726344107E-4</v>
      </c>
      <c r="CN28" s="186">
        <f t="shared" si="19"/>
        <v>0</v>
      </c>
      <c r="CO28" s="186">
        <f t="shared" si="20"/>
        <v>0</v>
      </c>
      <c r="CP28" s="185">
        <f>AI28/100*'8. GVA assumptions'!$F$8</f>
        <v>1.1994449254123115E-4</v>
      </c>
      <c r="CQ28" s="186">
        <f>AJ28/100*'8. GVA assumptions'!$F$8</f>
        <v>1.1994449254123115E-4</v>
      </c>
      <c r="CR28" s="186">
        <f>AK28/100*'8. GVA assumptions'!$F$10</f>
        <v>1.6161158251061544E-4</v>
      </c>
      <c r="CS28" s="186">
        <f>AL28/100*'8. GVA assumptions'!$F$10</f>
        <v>1.6161158251061544E-4</v>
      </c>
      <c r="CT28" s="186">
        <f>AM28/100*'8. GVA assumptions'!$F$12</f>
        <v>8.4276338558790179E-5</v>
      </c>
      <c r="CU28" s="186">
        <f>AN28/100*'8. GVA assumptions'!$F$12</f>
        <v>8.4276338558790179E-5</v>
      </c>
      <c r="CV28" s="186">
        <f>AO28/100*'8. GVA assumptions'!$F$13</f>
        <v>8.9257845956608762E-5</v>
      </c>
      <c r="CW28" s="186">
        <f>AP28/100*'8. GVA assumptions'!$F$13</f>
        <v>8.9257845956608762E-5</v>
      </c>
      <c r="CX28" s="186">
        <f>AQ28/100*'8. GVA assumptions'!$F$14</f>
        <v>4.6133080769619549E-4</v>
      </c>
      <c r="CY28" s="186">
        <f>AR28/100*'8. GVA assumptions'!$F$14</f>
        <v>4.6133080769619549E-4</v>
      </c>
      <c r="CZ28" s="186">
        <f>AS28/100*'8. GVA assumptions'!$F$15</f>
        <v>0</v>
      </c>
      <c r="DA28" s="186">
        <f>AT28/100*'8. GVA assumptions'!$F$15</f>
        <v>0</v>
      </c>
      <c r="DB28" s="186">
        <f>AU28/100*'8. GVA assumptions'!$F$16</f>
        <v>0</v>
      </c>
      <c r="DC28" s="186">
        <f>AV28/100*'8. GVA assumptions'!$F$16</f>
        <v>0</v>
      </c>
      <c r="DD28" s="185">
        <f t="shared" si="29"/>
        <v>9.1642106726344107E-4</v>
      </c>
      <c r="DE28" s="186">
        <f t="shared" si="30"/>
        <v>9.1642106726344107E-4</v>
      </c>
      <c r="DF28" s="195">
        <f>AY28/100*'8. GVA assumptions'!$F$8</f>
        <v>1.1994449254123115E-4</v>
      </c>
      <c r="DG28" s="186">
        <f>AZ28/100*'8. GVA assumptions'!$F$10</f>
        <v>1.6161158251061544E-4</v>
      </c>
      <c r="DH28" s="186">
        <f>BA28/100*'8. GVA assumptions'!$F$12</f>
        <v>8.4276338558790179E-5</v>
      </c>
      <c r="DI28" s="186">
        <f>BB28/100*'8. GVA assumptions'!$F$13</f>
        <v>8.9257845956608762E-5</v>
      </c>
      <c r="DJ28" s="186">
        <f>BC28/100*'8. GVA assumptions'!$F$14</f>
        <v>4.6133080769619549E-4</v>
      </c>
      <c r="DK28" s="186">
        <f>BD28/100*'8. GVA assumptions'!$F$15</f>
        <v>0</v>
      </c>
      <c r="DL28" s="189">
        <f>BE28/100*'8. GVA assumptions'!$F$16</f>
        <v>0</v>
      </c>
      <c r="DM28" s="192">
        <f t="shared" si="31"/>
        <v>9.1642106726344107E-4</v>
      </c>
      <c r="DN28" s="193">
        <f t="shared" si="21"/>
        <v>1.3024545802353585E-2</v>
      </c>
      <c r="DO28" s="198"/>
      <c r="DP28" s="198"/>
      <c r="DQ28" s="198"/>
      <c r="DR28" s="198"/>
      <c r="DS28" s="198"/>
      <c r="DT28" s="198"/>
    </row>
    <row r="29" spans="1:124" s="80" customFormat="1">
      <c r="A29" s="146" t="s">
        <v>249</v>
      </c>
      <c r="B29" s="190">
        <v>6.5150242177417814E-2</v>
      </c>
      <c r="C29" s="147">
        <v>0.14600805699669137</v>
      </c>
      <c r="D29" s="147">
        <v>1.9962582994552624E-4</v>
      </c>
      <c r="E29" s="147">
        <v>0.20593271913433675</v>
      </c>
      <c r="F29" s="147">
        <v>0.49900334374999999</v>
      </c>
      <c r="G29" s="147">
        <v>1.5342522460937501E-2</v>
      </c>
      <c r="H29" s="147">
        <v>0</v>
      </c>
      <c r="I29" s="187">
        <f t="shared" si="3"/>
        <v>0.93163651034932893</v>
      </c>
      <c r="J29" s="197"/>
      <c r="K29" s="190">
        <v>1.4365151800894795E-2</v>
      </c>
      <c r="L29" s="147">
        <f>B29</f>
        <v>6.5150242177417814E-2</v>
      </c>
      <c r="M29" s="194"/>
      <c r="N29" s="190">
        <v>2.8186790727521067E-2</v>
      </c>
      <c r="O29" s="147">
        <f>C29</f>
        <v>0.14600805699669137</v>
      </c>
      <c r="P29" s="194"/>
      <c r="Q29" s="190"/>
      <c r="R29" s="147"/>
      <c r="S29" s="194"/>
      <c r="T29" s="190">
        <v>0</v>
      </c>
      <c r="U29" s="147">
        <f>E29</f>
        <v>0.20593271913433675</v>
      </c>
      <c r="V29" s="194"/>
      <c r="W29" s="190">
        <v>0</v>
      </c>
      <c r="X29" s="147">
        <f>F29</f>
        <v>0.49900334374999999</v>
      </c>
      <c r="Y29" s="194"/>
      <c r="Z29" s="190">
        <v>0</v>
      </c>
      <c r="AA29" s="147">
        <f>G29</f>
        <v>1.5342522460937501E-2</v>
      </c>
      <c r="AB29" s="194"/>
      <c r="AC29" s="147"/>
      <c r="AD29" s="147"/>
      <c r="AE29" s="194"/>
      <c r="AF29" s="185">
        <f>AC29+Z29+W29+T29+Q29+N29+K29</f>
        <v>4.2551942528415862E-2</v>
      </c>
      <c r="AG29" s="186">
        <f t="shared" si="5"/>
        <v>0.93143688451938345</v>
      </c>
      <c r="AH29" s="186">
        <f t="shared" si="6"/>
        <v>0</v>
      </c>
      <c r="AI29" s="184">
        <f t="shared" si="7"/>
        <v>1.4365151800894795E-2</v>
      </c>
      <c r="AJ29" s="183">
        <f>L29</f>
        <v>6.5150242177417814E-2</v>
      </c>
      <c r="AK29" s="184">
        <f t="shared" si="8"/>
        <v>2.8186790727521067E-2</v>
      </c>
      <c r="AL29" s="183">
        <f>O29</f>
        <v>0.14600805699669137</v>
      </c>
      <c r="AM29" s="184">
        <f t="shared" si="9"/>
        <v>0</v>
      </c>
      <c r="AN29" s="194">
        <f t="shared" si="10"/>
        <v>0</v>
      </c>
      <c r="AO29" s="190">
        <f t="shared" si="11"/>
        <v>0</v>
      </c>
      <c r="AP29" s="194">
        <f>U29</f>
        <v>0.20593271913433675</v>
      </c>
      <c r="AQ29" s="190">
        <f t="shared" si="12"/>
        <v>0</v>
      </c>
      <c r="AR29" s="194">
        <f>X29</f>
        <v>0.49900334374999999</v>
      </c>
      <c r="AS29" s="190">
        <f t="shared" si="13"/>
        <v>0</v>
      </c>
      <c r="AT29" s="194">
        <f>AA29</f>
        <v>1.5342522460937501E-2</v>
      </c>
      <c r="AU29" s="147">
        <f t="shared" si="14"/>
        <v>0</v>
      </c>
      <c r="AV29" s="147">
        <f t="shared" si="27"/>
        <v>0</v>
      </c>
      <c r="AW29" s="190">
        <f t="shared" ref="AW29:AX61" si="41">AU29+AS29+AQ29+AO29+AM29+AK29+AI29</f>
        <v>4.2551942528415862E-2</v>
      </c>
      <c r="AX29" s="147">
        <f t="shared" si="41"/>
        <v>0.93143688451938345</v>
      </c>
      <c r="AY29" s="191">
        <f>AI29+((AJ29-AI29)*'9. BE assumptions'!B29)</f>
        <v>3.9757696989156308E-2</v>
      </c>
      <c r="AZ29" s="192">
        <f>AK29+((AL29-AK29)*'9. BE assumptions'!C29)</f>
        <v>8.7097423862106227E-2</v>
      </c>
      <c r="BA29" s="192">
        <f>AM29+((AN29-AM29)*'9. BE assumptions'!D29)</f>
        <v>0</v>
      </c>
      <c r="BB29" s="192">
        <f>AO29+((AP29-AO29)*'9. BE assumptions'!E29)</f>
        <v>0.10296635956716838</v>
      </c>
      <c r="BC29" s="192">
        <f>AQ29+((AR29-AQ29)*'9. BE assumptions'!F29)</f>
        <v>0.249501671875</v>
      </c>
      <c r="BD29" s="192">
        <f>AS29+((AT29-AS29)*'9. BE assumptions'!G29)</f>
        <v>3.8356306152343752E-3</v>
      </c>
      <c r="BE29" s="193">
        <f>AU29+(AV29-AU29)*'9. BE assumptions'!H29</f>
        <v>0</v>
      </c>
      <c r="BF29" s="192">
        <f t="shared" si="15"/>
        <v>0.48315878290866532</v>
      </c>
      <c r="BG29" s="193">
        <f t="shared" si="16"/>
        <v>6.86684748157837</v>
      </c>
      <c r="BH29" s="198"/>
      <c r="BI29" s="185">
        <f>B29/100*'8. GVA assumptions'!$F$8</f>
        <v>3.0943969301793897E-2</v>
      </c>
      <c r="BJ29" s="147">
        <f>C29/100*'8. GVA assumptions'!$F$10</f>
        <v>6.1176280217193284E-2</v>
      </c>
      <c r="BK29" s="186">
        <f>D29/100*'8. GVA assumptions'!$F$12</f>
        <v>1.1158226837770121E-4</v>
      </c>
      <c r="BL29" s="186">
        <f>E29/100*'8. GVA assumptions'!$F$13</f>
        <v>9.9716417882503267E-2</v>
      </c>
      <c r="BM29" s="186">
        <f>F29/100*'8. GVA assumptions'!$F$14</f>
        <v>0.22113614528371253</v>
      </c>
      <c r="BN29" s="186">
        <f>G29/100*'8. GVA assumptions'!$F$15</f>
        <v>9.0105757512126752E-3</v>
      </c>
      <c r="BO29" s="186">
        <f>H29/100*'8. GVA assumptions'!$F$16</f>
        <v>0</v>
      </c>
      <c r="BP29" s="187">
        <f t="shared" si="17"/>
        <v>0.42209497070479335</v>
      </c>
      <c r="BQ29" s="198"/>
      <c r="BR29" s="185">
        <f>K29/100*'8. GVA assumptions'!$F$8</f>
        <v>6.8229188639389931E-3</v>
      </c>
      <c r="BS29" s="186">
        <f>L29/100*'8. GVA assumptions'!$F$8</f>
        <v>3.0943969301793897E-2</v>
      </c>
      <c r="BT29" s="189">
        <f>M29/100*'8. GVA assumptions'!$F$8</f>
        <v>0</v>
      </c>
      <c r="BU29" s="190">
        <f>N29/100*'8. GVA assumptions'!$F$10</f>
        <v>1.1810053797300305E-2</v>
      </c>
      <c r="BV29" s="147">
        <f>O29/100*'8. GVA assumptions'!$F$10</f>
        <v>6.1176280217193284E-2</v>
      </c>
      <c r="BW29" s="194">
        <f>P29/100*'8. GVA assumptions'!$F$10</f>
        <v>0</v>
      </c>
      <c r="BX29" s="185">
        <f>Q29/100*'8. GVA assumptions'!$F$12</f>
        <v>0</v>
      </c>
      <c r="BY29" s="186">
        <f>R29/100*'8. GVA assumptions'!$F$12</f>
        <v>0</v>
      </c>
      <c r="BZ29" s="189">
        <f>S29/100*'8. GVA assumptions'!$F$12</f>
        <v>0</v>
      </c>
      <c r="CA29" s="185">
        <f>T29/100*'8. GVA assumptions'!$F$13</f>
        <v>0</v>
      </c>
      <c r="CB29" s="186">
        <f>U29/100*'8. GVA assumptions'!$F$13</f>
        <v>9.9716417882503267E-2</v>
      </c>
      <c r="CC29" s="189">
        <f>V29/100*'8. GVA assumptions'!$F$13</f>
        <v>0</v>
      </c>
      <c r="CD29" s="185">
        <f>W29/100*'8. GVA assumptions'!$F$14</f>
        <v>0</v>
      </c>
      <c r="CE29" s="186">
        <f>X29/100*'8. GVA assumptions'!$F$14</f>
        <v>0.22113614528371253</v>
      </c>
      <c r="CF29" s="189">
        <f>Y29/100*'8. GVA assumptions'!$F$14</f>
        <v>0</v>
      </c>
      <c r="CG29" s="185">
        <f>Z29/100*'8. GVA assumptions'!$F$15</f>
        <v>0</v>
      </c>
      <c r="CH29" s="186">
        <f>AA29/100*'8. GVA assumptions'!$F$15</f>
        <v>9.0105757512126752E-3</v>
      </c>
      <c r="CI29" s="189">
        <f>AB29/100*'8. GVA assumptions'!$F$15</f>
        <v>0</v>
      </c>
      <c r="CJ29" s="185">
        <f>AC29/100*'8. GVA assumptions'!$F$16</f>
        <v>0</v>
      </c>
      <c r="CK29" s="186">
        <f>AD29/100*'8. GVA assumptions'!$F$16</f>
        <v>0</v>
      </c>
      <c r="CL29" s="189">
        <f>AE29/100*'8. GVA assumptions'!$F$16</f>
        <v>0</v>
      </c>
      <c r="CM29" s="186">
        <f t="shared" si="18"/>
        <v>1.8632972661239297E-2</v>
      </c>
      <c r="CN29" s="186">
        <f t="shared" si="19"/>
        <v>0.42198338843641564</v>
      </c>
      <c r="CO29" s="186">
        <f t="shared" si="20"/>
        <v>0</v>
      </c>
      <c r="CP29" s="185">
        <f>AI29/100*'8. GVA assumptions'!$F$8</f>
        <v>6.8229188639389931E-3</v>
      </c>
      <c r="CQ29" s="186">
        <f>AJ29/100*'8. GVA assumptions'!$F$8</f>
        <v>3.0943969301793897E-2</v>
      </c>
      <c r="CR29" s="186">
        <f>AK29/100*'8. GVA assumptions'!$F$10</f>
        <v>1.1810053797300305E-2</v>
      </c>
      <c r="CS29" s="186">
        <f>AL29/100*'8. GVA assumptions'!$F$10</f>
        <v>6.1176280217193284E-2</v>
      </c>
      <c r="CT29" s="186">
        <f>AM29/100*'8. GVA assumptions'!$F$12</f>
        <v>0</v>
      </c>
      <c r="CU29" s="186">
        <f>AN29/100*'8. GVA assumptions'!$F$12</f>
        <v>0</v>
      </c>
      <c r="CV29" s="186">
        <f>AO29/100*'8. GVA assumptions'!$F$13</f>
        <v>0</v>
      </c>
      <c r="CW29" s="186">
        <f>AP29/100*'8. GVA assumptions'!$F$13</f>
        <v>9.9716417882503267E-2</v>
      </c>
      <c r="CX29" s="186">
        <f>AQ29/100*'8. GVA assumptions'!$F$14</f>
        <v>0</v>
      </c>
      <c r="CY29" s="186">
        <f>AR29/100*'8. GVA assumptions'!$F$14</f>
        <v>0.22113614528371253</v>
      </c>
      <c r="CZ29" s="186">
        <f>AS29/100*'8. GVA assumptions'!$F$15</f>
        <v>0</v>
      </c>
      <c r="DA29" s="186">
        <f>AT29/100*'8. GVA assumptions'!$F$15</f>
        <v>9.0105757512126752E-3</v>
      </c>
      <c r="DB29" s="186">
        <f>AU29/100*'8. GVA assumptions'!$F$16</f>
        <v>0</v>
      </c>
      <c r="DC29" s="186">
        <f>AV29/100*'8. GVA assumptions'!$F$16</f>
        <v>0</v>
      </c>
      <c r="DD29" s="185">
        <f t="shared" si="29"/>
        <v>1.8632972661239297E-2</v>
      </c>
      <c r="DE29" s="186">
        <f t="shared" si="30"/>
        <v>0.42198338843641564</v>
      </c>
      <c r="DF29" s="195">
        <f>AY29/100*'8. GVA assumptions'!$F$8</f>
        <v>1.8883444082866446E-2</v>
      </c>
      <c r="DG29" s="186">
        <f>AZ29/100*'8. GVA assumptions'!$F$10</f>
        <v>3.64931670072468E-2</v>
      </c>
      <c r="DH29" s="186">
        <f>BA29/100*'8. GVA assumptions'!$F$12</f>
        <v>0</v>
      </c>
      <c r="DI29" s="186">
        <f>BB29/100*'8. GVA assumptions'!$F$13</f>
        <v>4.9858208941251633E-2</v>
      </c>
      <c r="DJ29" s="186">
        <f>BC29/100*'8. GVA assumptions'!$F$14</f>
        <v>0.11056807264185627</v>
      </c>
      <c r="DK29" s="186">
        <f>BD29/100*'8. GVA assumptions'!$F$15</f>
        <v>2.2526439378031688E-3</v>
      </c>
      <c r="DL29" s="189">
        <f>BE29/100*'8. GVA assumptions'!$F$16</f>
        <v>0</v>
      </c>
      <c r="DM29" s="192">
        <f t="shared" si="31"/>
        <v>0.21805553661102431</v>
      </c>
      <c r="DN29" s="193">
        <f t="shared" si="21"/>
        <v>3.0990932285395019</v>
      </c>
      <c r="DO29" s="198"/>
      <c r="DP29" s="198"/>
      <c r="DQ29" s="198"/>
      <c r="DR29" s="198"/>
      <c r="DS29" s="198"/>
      <c r="DT29" s="198"/>
    </row>
    <row r="30" spans="1:124">
      <c r="A30" s="146" t="s">
        <v>250</v>
      </c>
      <c r="B30" s="206">
        <v>0</v>
      </c>
      <c r="C30" s="147">
        <v>2.9807250191809943E-2</v>
      </c>
      <c r="D30" s="147">
        <v>1.9962582994552624E-4</v>
      </c>
      <c r="E30" s="147">
        <v>2.8984440717368401E-2</v>
      </c>
      <c r="F30" s="147">
        <v>4.8532136718750001E-2</v>
      </c>
      <c r="G30" s="147">
        <v>2.6389467773437498E-3</v>
      </c>
      <c r="H30" s="147">
        <v>0</v>
      </c>
      <c r="I30" s="187">
        <f t="shared" si="3"/>
        <v>0.11016240023521762</v>
      </c>
      <c r="J30" s="188"/>
      <c r="K30" s="190">
        <f>B30</f>
        <v>0</v>
      </c>
      <c r="L30" s="147">
        <f>B30</f>
        <v>0</v>
      </c>
      <c r="M30" s="194"/>
      <c r="N30" s="190">
        <v>0</v>
      </c>
      <c r="O30" s="147">
        <f>C30</f>
        <v>2.9807250191809943E-2</v>
      </c>
      <c r="P30" s="194"/>
      <c r="Q30" s="190"/>
      <c r="R30" s="147"/>
      <c r="S30" s="194"/>
      <c r="T30" s="190">
        <v>0</v>
      </c>
      <c r="U30" s="147">
        <f>E30/2</f>
        <v>1.44922203586842E-2</v>
      </c>
      <c r="V30" s="194"/>
      <c r="W30" s="190">
        <v>0</v>
      </c>
      <c r="X30" s="147">
        <f>F30/2</f>
        <v>2.4266068359375E-2</v>
      </c>
      <c r="Y30" s="194"/>
      <c r="Z30" s="190">
        <v>0</v>
      </c>
      <c r="AA30" s="147">
        <f>G30/2</f>
        <v>1.3194733886718749E-3</v>
      </c>
      <c r="AB30" s="194"/>
      <c r="AC30" s="147"/>
      <c r="AD30" s="147"/>
      <c r="AE30" s="194"/>
      <c r="AF30" s="185">
        <f t="shared" si="4"/>
        <v>0</v>
      </c>
      <c r="AG30" s="186">
        <f>AD30+AA30+X30+U30+R30+O30+L30</f>
        <v>6.9885012298541022E-2</v>
      </c>
      <c r="AH30" s="186">
        <f t="shared" si="6"/>
        <v>0</v>
      </c>
      <c r="AI30" s="184">
        <f t="shared" si="7"/>
        <v>0</v>
      </c>
      <c r="AJ30" s="183">
        <f>L30</f>
        <v>0</v>
      </c>
      <c r="AK30" s="184">
        <f t="shared" si="8"/>
        <v>0</v>
      </c>
      <c r="AL30" s="183">
        <f>O30</f>
        <v>2.9807250191809943E-2</v>
      </c>
      <c r="AM30" s="184">
        <f t="shared" si="9"/>
        <v>0</v>
      </c>
      <c r="AN30" s="194">
        <f t="shared" si="10"/>
        <v>0</v>
      </c>
      <c r="AO30" s="190">
        <f t="shared" si="11"/>
        <v>0</v>
      </c>
      <c r="AP30" s="194">
        <f>U30</f>
        <v>1.44922203586842E-2</v>
      </c>
      <c r="AQ30" s="190">
        <f t="shared" si="12"/>
        <v>0</v>
      </c>
      <c r="AR30" s="194">
        <f>X30</f>
        <v>2.4266068359375E-2</v>
      </c>
      <c r="AS30" s="190">
        <f t="shared" si="13"/>
        <v>0</v>
      </c>
      <c r="AT30" s="194">
        <f>AA30</f>
        <v>1.3194733886718749E-3</v>
      </c>
      <c r="AU30" s="147">
        <f t="shared" si="14"/>
        <v>0</v>
      </c>
      <c r="AV30" s="147">
        <f t="shared" si="27"/>
        <v>0</v>
      </c>
      <c r="AW30" s="190">
        <f t="shared" si="41"/>
        <v>0</v>
      </c>
      <c r="AX30" s="147">
        <f t="shared" si="41"/>
        <v>6.9885012298541022E-2</v>
      </c>
      <c r="AY30" s="191">
        <f>AI30+((AJ30-AI30)*'9. BE assumptions'!B30)</f>
        <v>0</v>
      </c>
      <c r="AZ30" s="192">
        <f>AK30+((AL30-AK30)*'9. BE assumptions'!C30)</f>
        <v>7.4518125479524858E-3</v>
      </c>
      <c r="BA30" s="192">
        <f>AM30+((AN30-AM30)*'9. BE assumptions'!D30)</f>
        <v>0</v>
      </c>
      <c r="BB30" s="192">
        <f>AO30+((AP30-AO30)*'9. BE assumptions'!E30)</f>
        <v>3.6230550896710501E-3</v>
      </c>
      <c r="BC30" s="192">
        <f>AQ30+((AR30-AQ30)*'9. BE assumptions'!F30)</f>
        <v>6.0665170898437501E-3</v>
      </c>
      <c r="BD30" s="192">
        <f>AS30+((AT30-AS30)*'9. BE assumptions'!G30)</f>
        <v>3.2986834716796872E-4</v>
      </c>
      <c r="BE30" s="193">
        <f>AU30+(AV30-AU30)*'9. BE assumptions'!H30</f>
        <v>0</v>
      </c>
      <c r="BF30" s="192">
        <f t="shared" si="15"/>
        <v>1.7471253074635255E-2</v>
      </c>
      <c r="BG30" s="193">
        <f t="shared" si="16"/>
        <v>0.2483084948871904</v>
      </c>
      <c r="BH30" s="154"/>
      <c r="BI30" s="185">
        <f>B30/100*'8. GVA assumptions'!$F$8</f>
        <v>0</v>
      </c>
      <c r="BJ30" s="147">
        <f>C30/100*'8. GVA assumptions'!$F$10</f>
        <v>1.2489014152687992E-2</v>
      </c>
      <c r="BK30" s="186">
        <f>D30/100*'8. GVA assumptions'!$F$12</f>
        <v>1.1158226837770121E-4</v>
      </c>
      <c r="BL30" s="186">
        <f>E30/100*'8. GVA assumptions'!$F$13</f>
        <v>1.4034800369815741E-2</v>
      </c>
      <c r="BM30" s="186">
        <f>F30/100*'8. GVA assumptions'!$F$14</f>
        <v>2.1507290022776526E-2</v>
      </c>
      <c r="BN30" s="186">
        <f>G30/100*'8. GVA assumptions'!$F$15</f>
        <v>1.5498383594493661E-3</v>
      </c>
      <c r="BO30" s="186">
        <f>H30/100*'8. GVA assumptions'!$F$16</f>
        <v>0</v>
      </c>
      <c r="BP30" s="187">
        <f t="shared" si="17"/>
        <v>4.9692525173107328E-2</v>
      </c>
      <c r="BQ30" s="154"/>
      <c r="BR30" s="185">
        <f>K30/100*'8. GVA assumptions'!$F$8</f>
        <v>0</v>
      </c>
      <c r="BS30" s="186">
        <f>L30/100*'8. GVA assumptions'!$F$8</f>
        <v>0</v>
      </c>
      <c r="BT30" s="189">
        <f>M30/100*'8. GVA assumptions'!$F$8</f>
        <v>0</v>
      </c>
      <c r="BU30" s="190">
        <f>N30/100*'8. GVA assumptions'!$F$10</f>
        <v>0</v>
      </c>
      <c r="BV30" s="147">
        <f>O30/100*'8. GVA assumptions'!$F$10</f>
        <v>1.2489014152687992E-2</v>
      </c>
      <c r="BW30" s="194">
        <f>P30/100*'8. GVA assumptions'!$F$10</f>
        <v>0</v>
      </c>
      <c r="BX30" s="185">
        <f>Q30/100*'8. GVA assumptions'!$F$12</f>
        <v>0</v>
      </c>
      <c r="BY30" s="186">
        <f>R30/100*'8. GVA assumptions'!$F$12</f>
        <v>0</v>
      </c>
      <c r="BZ30" s="189">
        <f>S30/100*'8. GVA assumptions'!$F$12</f>
        <v>0</v>
      </c>
      <c r="CA30" s="185">
        <f>T30/100*'8. GVA assumptions'!$F$13</f>
        <v>0</v>
      </c>
      <c r="CB30" s="186">
        <f>U30/100*'8. GVA assumptions'!$F$13</f>
        <v>7.0174001849078703E-3</v>
      </c>
      <c r="CC30" s="189">
        <f>V30/100*'8. GVA assumptions'!$F$13</f>
        <v>0</v>
      </c>
      <c r="CD30" s="185">
        <f>W30/100*'8. GVA assumptions'!$F$14</f>
        <v>0</v>
      </c>
      <c r="CE30" s="186">
        <f>X30/100*'8. GVA assumptions'!$F$14</f>
        <v>1.0753645011388263E-2</v>
      </c>
      <c r="CF30" s="189">
        <f>Y30/100*'8. GVA assumptions'!$F$14</f>
        <v>0</v>
      </c>
      <c r="CG30" s="185">
        <f>Z30/100*'8. GVA assumptions'!$F$15</f>
        <v>0</v>
      </c>
      <c r="CH30" s="186">
        <f>AA30/100*'8. GVA assumptions'!$F$15</f>
        <v>7.7491917972468305E-4</v>
      </c>
      <c r="CI30" s="189">
        <f>AB30/100*'8. GVA assumptions'!$F$15</f>
        <v>0</v>
      </c>
      <c r="CJ30" s="185">
        <f>AC30/100*'8. GVA assumptions'!$F$16</f>
        <v>0</v>
      </c>
      <c r="CK30" s="186">
        <f>AD30/100*'8. GVA assumptions'!$F$16</f>
        <v>0</v>
      </c>
      <c r="CL30" s="189">
        <f>AE30/100*'8. GVA assumptions'!$F$16</f>
        <v>0</v>
      </c>
      <c r="CM30" s="186">
        <f t="shared" si="18"/>
        <v>0</v>
      </c>
      <c r="CN30" s="186">
        <f t="shared" si="19"/>
        <v>3.1034978528708811E-2</v>
      </c>
      <c r="CO30" s="186">
        <f t="shared" si="20"/>
        <v>0</v>
      </c>
      <c r="CP30" s="185">
        <f>AI30/100*'8. GVA assumptions'!$F$8</f>
        <v>0</v>
      </c>
      <c r="CQ30" s="186">
        <f>AJ30/100*'8. GVA assumptions'!$F$8</f>
        <v>0</v>
      </c>
      <c r="CR30" s="186">
        <f>AK30/100*'8. GVA assumptions'!$F$10</f>
        <v>0</v>
      </c>
      <c r="CS30" s="186">
        <f>AL30/100*'8. GVA assumptions'!$F$10</f>
        <v>1.2489014152687992E-2</v>
      </c>
      <c r="CT30" s="186">
        <f>AM30/100*'8. GVA assumptions'!$F$12</f>
        <v>0</v>
      </c>
      <c r="CU30" s="186">
        <f>AN30/100*'8. GVA assumptions'!$F$12</f>
        <v>0</v>
      </c>
      <c r="CV30" s="186">
        <f>AO30/100*'8. GVA assumptions'!$F$13</f>
        <v>0</v>
      </c>
      <c r="CW30" s="186">
        <f>AP30/100*'8. GVA assumptions'!$F$13</f>
        <v>7.0174001849078703E-3</v>
      </c>
      <c r="CX30" s="186">
        <f>AQ30/100*'8. GVA assumptions'!$F$14</f>
        <v>0</v>
      </c>
      <c r="CY30" s="186">
        <f>AR30/100*'8. GVA assumptions'!$F$14</f>
        <v>1.0753645011388263E-2</v>
      </c>
      <c r="CZ30" s="186">
        <f>AS30/100*'8. GVA assumptions'!$F$15</f>
        <v>0</v>
      </c>
      <c r="DA30" s="186">
        <f>AT30/100*'8. GVA assumptions'!$F$15</f>
        <v>7.7491917972468305E-4</v>
      </c>
      <c r="DB30" s="186">
        <f>AU30/100*'8. GVA assumptions'!$F$16</f>
        <v>0</v>
      </c>
      <c r="DC30" s="186">
        <f>AV30/100*'8. GVA assumptions'!$F$16</f>
        <v>0</v>
      </c>
      <c r="DD30" s="185">
        <f t="shared" si="29"/>
        <v>0</v>
      </c>
      <c r="DE30" s="186">
        <f t="shared" si="30"/>
        <v>3.1034978528708811E-2</v>
      </c>
      <c r="DF30" s="195">
        <f>AY30/100*'8. GVA assumptions'!$F$8</f>
        <v>0</v>
      </c>
      <c r="DG30" s="186">
        <f>AZ30/100*'8. GVA assumptions'!$F$10</f>
        <v>3.122253538171998E-3</v>
      </c>
      <c r="DH30" s="186">
        <f>BA30/100*'8. GVA assumptions'!$F$12</f>
        <v>0</v>
      </c>
      <c r="DI30" s="186">
        <f>BB30/100*'8. GVA assumptions'!$F$13</f>
        <v>1.7543500462269676E-3</v>
      </c>
      <c r="DJ30" s="186">
        <f>BC30/100*'8. GVA assumptions'!$F$14</f>
        <v>2.6884112528470657E-3</v>
      </c>
      <c r="DK30" s="186">
        <f>BD30/100*'8. GVA assumptions'!$F$15</f>
        <v>1.9372979493117076E-4</v>
      </c>
      <c r="DL30" s="189">
        <f>BE30/100*'8. GVA assumptions'!$F$16</f>
        <v>0</v>
      </c>
      <c r="DM30" s="192">
        <f t="shared" si="31"/>
        <v>7.7587446321772018E-3</v>
      </c>
      <c r="DN30" s="193">
        <f t="shared" si="21"/>
        <v>0.11027040782935997</v>
      </c>
      <c r="DO30" s="154"/>
      <c r="DP30" s="154"/>
      <c r="DQ30" s="154"/>
      <c r="DR30" s="154"/>
      <c r="DS30" s="154"/>
      <c r="DT30" s="154"/>
    </row>
    <row r="31" spans="1:124" s="80" customFormat="1">
      <c r="A31" s="146" t="s">
        <v>263</v>
      </c>
      <c r="B31" s="190">
        <v>2.84681205749512E-5</v>
      </c>
      <c r="C31" s="147">
        <v>2.5103988647460899E-4</v>
      </c>
      <c r="D31" s="147">
        <v>0</v>
      </c>
      <c r="E31" s="147">
        <v>4.2701686669757792E-4</v>
      </c>
      <c r="F31" s="147">
        <v>6.7251123046874997E-4</v>
      </c>
      <c r="G31" s="147">
        <v>4.2304748535156297E-5</v>
      </c>
      <c r="H31" s="147">
        <v>0</v>
      </c>
      <c r="I31" s="187">
        <f t="shared" si="3"/>
        <v>1.4213408527510444E-3</v>
      </c>
      <c r="J31" s="197"/>
      <c r="K31" s="190">
        <f>B31</f>
        <v>2.84681205749512E-5</v>
      </c>
      <c r="L31" s="147"/>
      <c r="M31" s="194"/>
      <c r="N31" s="190">
        <f>C31</f>
        <v>2.5103988647460899E-4</v>
      </c>
      <c r="O31" s="147"/>
      <c r="P31" s="194"/>
      <c r="Q31" s="190">
        <f>D31</f>
        <v>0</v>
      </c>
      <c r="R31" s="147"/>
      <c r="S31" s="194"/>
      <c r="T31" s="190">
        <f>E31</f>
        <v>4.2701686669757792E-4</v>
      </c>
      <c r="U31" s="147"/>
      <c r="V31" s="194"/>
      <c r="W31" s="190">
        <f>F31</f>
        <v>6.7251123046874997E-4</v>
      </c>
      <c r="X31" s="147"/>
      <c r="Y31" s="194"/>
      <c r="Z31" s="190">
        <f>G31</f>
        <v>4.2304748535156297E-5</v>
      </c>
      <c r="AA31" s="147"/>
      <c r="AB31" s="194"/>
      <c r="AC31" s="147">
        <f>H31</f>
        <v>0</v>
      </c>
      <c r="AD31" s="147"/>
      <c r="AE31" s="194"/>
      <c r="AF31" s="190">
        <f t="shared" si="4"/>
        <v>1.4213408527510444E-3</v>
      </c>
      <c r="AG31" s="147">
        <f t="shared" si="5"/>
        <v>0</v>
      </c>
      <c r="AH31" s="147">
        <f t="shared" si="6"/>
        <v>0</v>
      </c>
      <c r="AI31" s="184">
        <f t="shared" si="7"/>
        <v>2.84681205749512E-5</v>
      </c>
      <c r="AJ31" s="183">
        <f t="shared" ref="AJ31" si="42">K31</f>
        <v>2.84681205749512E-5</v>
      </c>
      <c r="AK31" s="184">
        <f t="shared" si="8"/>
        <v>2.5103988647460899E-4</v>
      </c>
      <c r="AL31" s="183">
        <f t="shared" ref="AL31" si="43">N31</f>
        <v>2.5103988647460899E-4</v>
      </c>
      <c r="AM31" s="184">
        <f t="shared" si="9"/>
        <v>0</v>
      </c>
      <c r="AN31" s="194">
        <f t="shared" si="10"/>
        <v>0</v>
      </c>
      <c r="AO31" s="190">
        <f t="shared" si="11"/>
        <v>4.2701686669757792E-4</v>
      </c>
      <c r="AP31" s="194">
        <f>T31</f>
        <v>4.2701686669757792E-4</v>
      </c>
      <c r="AQ31" s="190">
        <f>W31</f>
        <v>6.7251123046874997E-4</v>
      </c>
      <c r="AR31" s="194">
        <f>W31</f>
        <v>6.7251123046874997E-4</v>
      </c>
      <c r="AS31" s="190">
        <f t="shared" si="13"/>
        <v>4.2304748535156297E-5</v>
      </c>
      <c r="AT31" s="194">
        <f t="shared" ref="AT31" si="44">Z31</f>
        <v>4.2304748535156297E-5</v>
      </c>
      <c r="AU31" s="147">
        <f t="shared" si="14"/>
        <v>0</v>
      </c>
      <c r="AV31" s="147">
        <f t="shared" si="27"/>
        <v>0</v>
      </c>
      <c r="AW31" s="190">
        <f t="shared" si="41"/>
        <v>1.4213408527510444E-3</v>
      </c>
      <c r="AX31" s="147">
        <f t="shared" si="41"/>
        <v>1.4213408527510444E-3</v>
      </c>
      <c r="AY31" s="191">
        <f>AI31+((AJ31-AI31)*'9. BE assumptions'!B31)</f>
        <v>2.84681205749512E-5</v>
      </c>
      <c r="AZ31" s="192">
        <f>AK31+((AL31-AK31)*'9. BE assumptions'!C31)</f>
        <v>2.5103988647460899E-4</v>
      </c>
      <c r="BA31" s="192">
        <f>AM31+((AN31-AM31)*'9. BE assumptions'!D31)</f>
        <v>0</v>
      </c>
      <c r="BB31" s="192">
        <f>AO31+((AP31-AO31)*'9. BE assumptions'!E31)</f>
        <v>4.2701686669757792E-4</v>
      </c>
      <c r="BC31" s="192">
        <f>AQ31+((AR31-AQ31)*'9. BE assumptions'!F31)</f>
        <v>6.7251123046874997E-4</v>
      </c>
      <c r="BD31" s="192">
        <f>AS31+((AT31-AS31)*'9. BE assumptions'!G31)</f>
        <v>4.2304748535156297E-5</v>
      </c>
      <c r="BE31" s="193">
        <f>AU31+(AV31-AU31)*'9. BE assumptions'!H31</f>
        <v>0</v>
      </c>
      <c r="BF31" s="192">
        <f t="shared" si="15"/>
        <v>1.4213408527510444E-3</v>
      </c>
      <c r="BG31" s="193">
        <f t="shared" si="16"/>
        <v>2.0200669428838636E-2</v>
      </c>
      <c r="BH31" s="198"/>
      <c r="BI31" s="185">
        <f>B31/100*'8. GVA assumptions'!$F$8</f>
        <v>1.3521310431235784E-5</v>
      </c>
      <c r="BJ31" s="147">
        <f>C31/100*'8. GVA assumptions'!$F$10</f>
        <v>1.0518382859523351E-4</v>
      </c>
      <c r="BK31" s="186">
        <f>D31/100*'8. GVA assumptions'!$F$12</f>
        <v>0</v>
      </c>
      <c r="BL31" s="186">
        <f>E31/100*'8. GVA assumptions'!$F$13</f>
        <v>2.0676943664652017E-4</v>
      </c>
      <c r="BM31" s="186">
        <f>F31/100*'8. GVA assumptions'!$F$14</f>
        <v>2.9802714356233365E-4</v>
      </c>
      <c r="BN31" s="186">
        <f>G31/100*'8. GVA assumptions'!$F$15</f>
        <v>2.484533702215853E-5</v>
      </c>
      <c r="BO31" s="186">
        <f>H31/100*'8. GVA assumptions'!$F$16</f>
        <v>0</v>
      </c>
      <c r="BP31" s="187">
        <f t="shared" si="17"/>
        <v>6.483470562574816E-4</v>
      </c>
      <c r="BQ31" s="198"/>
      <c r="BR31" s="190">
        <f>K31/100*'8. GVA assumptions'!$F$8</f>
        <v>1.3521310431235784E-5</v>
      </c>
      <c r="BS31" s="147">
        <f>L31/100*'8. GVA assumptions'!$F$8</f>
        <v>0</v>
      </c>
      <c r="BT31" s="194">
        <f>M31/100*'8. GVA assumptions'!$F$8</f>
        <v>0</v>
      </c>
      <c r="BU31" s="190">
        <f>N31/100*'8. GVA assumptions'!$F$10</f>
        <v>1.0518382859523351E-4</v>
      </c>
      <c r="BV31" s="147">
        <f>O31/100*'8. GVA assumptions'!$F$10</f>
        <v>0</v>
      </c>
      <c r="BW31" s="194">
        <f>P31/100*'8. GVA assumptions'!$F$10</f>
        <v>0</v>
      </c>
      <c r="BX31" s="190">
        <f>Q31/100*'8. GVA assumptions'!$F$12</f>
        <v>0</v>
      </c>
      <c r="BY31" s="147">
        <f>R31/100*'8. GVA assumptions'!$F$12</f>
        <v>0</v>
      </c>
      <c r="BZ31" s="194">
        <f>S31/100*'8. GVA assumptions'!$F$12</f>
        <v>0</v>
      </c>
      <c r="CA31" s="190">
        <f>T31/100*'8. GVA assumptions'!$F$13</f>
        <v>2.0676943664652017E-4</v>
      </c>
      <c r="CB31" s="147">
        <f>U31/100*'8. GVA assumptions'!$F$13</f>
        <v>0</v>
      </c>
      <c r="CC31" s="194">
        <f>V31/100*'8. GVA assumptions'!$F$13</f>
        <v>0</v>
      </c>
      <c r="CD31" s="190">
        <f>W31/100*'8. GVA assumptions'!$F$14</f>
        <v>2.9802714356233365E-4</v>
      </c>
      <c r="CE31" s="147">
        <f>X31/100*'8. GVA assumptions'!$F$14</f>
        <v>0</v>
      </c>
      <c r="CF31" s="194">
        <f>Y31/100*'8. GVA assumptions'!$F$14</f>
        <v>0</v>
      </c>
      <c r="CG31" s="185">
        <f>Z31/100*'8. GVA assumptions'!$F$15</f>
        <v>2.484533702215853E-5</v>
      </c>
      <c r="CH31" s="186">
        <f>AA31/100*'8. GVA assumptions'!$F$15</f>
        <v>0</v>
      </c>
      <c r="CI31" s="189">
        <f>AB31/100*'8. GVA assumptions'!$F$15</f>
        <v>0</v>
      </c>
      <c r="CJ31" s="190">
        <f>AC31/100*'8. GVA assumptions'!$F$16</f>
        <v>0</v>
      </c>
      <c r="CK31" s="147">
        <f>AD31/100*'8. GVA assumptions'!$F$16</f>
        <v>0</v>
      </c>
      <c r="CL31" s="194">
        <f>AE31/100*'8. GVA assumptions'!$F$16</f>
        <v>0</v>
      </c>
      <c r="CM31" s="147">
        <f t="shared" si="18"/>
        <v>6.4834705625748171E-4</v>
      </c>
      <c r="CN31" s="147">
        <f t="shared" si="19"/>
        <v>0</v>
      </c>
      <c r="CO31" s="147">
        <f t="shared" si="20"/>
        <v>0</v>
      </c>
      <c r="CP31" s="190">
        <f>AI31/100*'8. GVA assumptions'!$F$8</f>
        <v>1.3521310431235784E-5</v>
      </c>
      <c r="CQ31" s="147">
        <f>AJ31/100*'8. GVA assumptions'!$F$8</f>
        <v>1.3521310431235784E-5</v>
      </c>
      <c r="CR31" s="147">
        <f>AK31/100*'8. GVA assumptions'!$F$10</f>
        <v>1.0518382859523351E-4</v>
      </c>
      <c r="CS31" s="147">
        <f>AL31/100*'8. GVA assumptions'!$F$10</f>
        <v>1.0518382859523351E-4</v>
      </c>
      <c r="CT31" s="147">
        <f>AM31/100*'8. GVA assumptions'!$F$12</f>
        <v>0</v>
      </c>
      <c r="CU31" s="147">
        <f>AN31/100*'8. GVA assumptions'!$F$12</f>
        <v>0</v>
      </c>
      <c r="CV31" s="147">
        <f>AO31/100*'8. GVA assumptions'!$F$13</f>
        <v>2.0676943664652017E-4</v>
      </c>
      <c r="CW31" s="147">
        <f>AP31/100*'8. GVA assumptions'!$F$13</f>
        <v>2.0676943664652017E-4</v>
      </c>
      <c r="CX31" s="147">
        <f>AQ31/100*'8. GVA assumptions'!$F$14</f>
        <v>2.9802714356233365E-4</v>
      </c>
      <c r="CY31" s="147">
        <f>AR31/100*'8. GVA assumptions'!$F$14</f>
        <v>2.9802714356233365E-4</v>
      </c>
      <c r="CZ31" s="147">
        <f>AS31/100*'8. GVA assumptions'!$F$15</f>
        <v>2.484533702215853E-5</v>
      </c>
      <c r="DA31" s="147">
        <f>AT31/100*'8. GVA assumptions'!$F$15</f>
        <v>2.484533702215853E-5</v>
      </c>
      <c r="DB31" s="147">
        <f>AU31/100*'8. GVA assumptions'!$F$16</f>
        <v>0</v>
      </c>
      <c r="DC31" s="147">
        <f>AV31/100*'8. GVA assumptions'!$F$16</f>
        <v>0</v>
      </c>
      <c r="DD31" s="190">
        <f t="shared" si="29"/>
        <v>6.4834705625748171E-4</v>
      </c>
      <c r="DE31" s="147">
        <f t="shared" si="30"/>
        <v>6.4834705625748171E-4</v>
      </c>
      <c r="DF31" s="195">
        <f>AY31/100*'8. GVA assumptions'!$F$8</f>
        <v>1.3521310431235784E-5</v>
      </c>
      <c r="DG31" s="186">
        <f>AZ31/100*'8. GVA assumptions'!$F$10</f>
        <v>1.0518382859523351E-4</v>
      </c>
      <c r="DH31" s="186">
        <f>BA31/100*'8. GVA assumptions'!$F$12</f>
        <v>0</v>
      </c>
      <c r="DI31" s="186">
        <f>BB31/100*'8. GVA assumptions'!$F$13</f>
        <v>2.0676943664652017E-4</v>
      </c>
      <c r="DJ31" s="186">
        <f>BC31/100*'8. GVA assumptions'!$F$14</f>
        <v>2.9802714356233365E-4</v>
      </c>
      <c r="DK31" s="186">
        <f>BD31/100*'8. GVA assumptions'!$F$15</f>
        <v>2.484533702215853E-5</v>
      </c>
      <c r="DL31" s="189">
        <f>BE31/100*'8. GVA assumptions'!$F$16</f>
        <v>0</v>
      </c>
      <c r="DM31" s="192">
        <f t="shared" si="31"/>
        <v>6.483470562574816E-4</v>
      </c>
      <c r="DN31" s="193">
        <f t="shared" si="21"/>
        <v>9.2145698431648857E-3</v>
      </c>
      <c r="DO31" s="198"/>
      <c r="DP31" s="198"/>
      <c r="DQ31" s="198"/>
      <c r="DR31" s="198"/>
      <c r="DS31" s="198"/>
      <c r="DT31" s="198"/>
    </row>
    <row r="32" spans="1:124" s="80" customFormat="1">
      <c r="A32" s="146" t="s">
        <v>264</v>
      </c>
      <c r="B32" s="190">
        <v>0.34124783771110057</v>
      </c>
      <c r="C32" s="147">
        <v>0.83280095719019098</v>
      </c>
      <c r="D32" s="147">
        <v>0.20796842373355001</v>
      </c>
      <c r="E32" s="147">
        <v>4.3266199607741244E-2</v>
      </c>
      <c r="F32" s="147">
        <v>4.4275601000000001E-3</v>
      </c>
      <c r="G32" s="147">
        <v>6.0709701999999994E-3</v>
      </c>
      <c r="H32" s="147">
        <v>0</v>
      </c>
      <c r="I32" s="187">
        <f t="shared" si="3"/>
        <v>1.4357819485425825</v>
      </c>
      <c r="J32" s="197"/>
      <c r="K32" s="190">
        <f>B32</f>
        <v>0.34124783771110057</v>
      </c>
      <c r="L32" s="147">
        <f>B32</f>
        <v>0.34124783771110057</v>
      </c>
      <c r="M32" s="194"/>
      <c r="N32" s="190">
        <f>C32</f>
        <v>0.83280095719019098</v>
      </c>
      <c r="O32" s="147">
        <f>C32</f>
        <v>0.83280095719019098</v>
      </c>
      <c r="P32" s="194"/>
      <c r="Q32" s="190"/>
      <c r="R32" s="147"/>
      <c r="S32" s="194"/>
      <c r="T32" s="190">
        <v>0</v>
      </c>
      <c r="U32" s="147">
        <f>E32</f>
        <v>4.3266199607741244E-2</v>
      </c>
      <c r="V32" s="194"/>
      <c r="W32" s="190">
        <v>0</v>
      </c>
      <c r="X32" s="147">
        <f>F32</f>
        <v>4.4275601000000001E-3</v>
      </c>
      <c r="Y32" s="194"/>
      <c r="Z32" s="190">
        <v>0</v>
      </c>
      <c r="AA32" s="147">
        <f>G32</f>
        <v>6.0709701999999994E-3</v>
      </c>
      <c r="AB32" s="194"/>
      <c r="AC32" s="147"/>
      <c r="AD32" s="147"/>
      <c r="AE32" s="194"/>
      <c r="AF32" s="185">
        <f t="shared" si="4"/>
        <v>1.1740487949012914</v>
      </c>
      <c r="AG32" s="186">
        <f t="shared" si="5"/>
        <v>1.2278135248090329</v>
      </c>
      <c r="AH32" s="186">
        <f t="shared" si="6"/>
        <v>0</v>
      </c>
      <c r="AI32" s="184">
        <f t="shared" si="7"/>
        <v>0.34124783771110057</v>
      </c>
      <c r="AJ32" s="183">
        <f>L32</f>
        <v>0.34124783771110057</v>
      </c>
      <c r="AK32" s="184">
        <f t="shared" si="8"/>
        <v>0.83280095719019098</v>
      </c>
      <c r="AL32" s="183">
        <f>O32</f>
        <v>0.83280095719019098</v>
      </c>
      <c r="AM32" s="184">
        <f t="shared" si="9"/>
        <v>0</v>
      </c>
      <c r="AN32" s="194">
        <f t="shared" si="10"/>
        <v>0</v>
      </c>
      <c r="AO32" s="190">
        <f t="shared" si="11"/>
        <v>0</v>
      </c>
      <c r="AP32" s="194">
        <f>U32</f>
        <v>4.3266199607741244E-2</v>
      </c>
      <c r="AQ32" s="190">
        <f t="shared" si="12"/>
        <v>0</v>
      </c>
      <c r="AR32" s="194">
        <f>X32</f>
        <v>4.4275601000000001E-3</v>
      </c>
      <c r="AS32" s="190">
        <f t="shared" si="13"/>
        <v>0</v>
      </c>
      <c r="AT32" s="194">
        <f>AA32</f>
        <v>6.0709701999999994E-3</v>
      </c>
      <c r="AU32" s="147">
        <f t="shared" si="14"/>
        <v>0</v>
      </c>
      <c r="AV32" s="147">
        <f t="shared" si="27"/>
        <v>0</v>
      </c>
      <c r="AW32" s="190">
        <f t="shared" si="41"/>
        <v>1.1740487949012914</v>
      </c>
      <c r="AX32" s="147">
        <f t="shared" si="41"/>
        <v>1.2278135248090329</v>
      </c>
      <c r="AY32" s="191">
        <f>AI32+((AJ32-AI32)*'9. BE assumptions'!B32)</f>
        <v>0.34124783771110057</v>
      </c>
      <c r="AZ32" s="192">
        <f>AK32+((AL32-AK32)*'9. BE assumptions'!C32)</f>
        <v>0.83280095719019098</v>
      </c>
      <c r="BA32" s="192">
        <f>AM32+((AN32-AM32)*'9. BE assumptions'!D32)</f>
        <v>0</v>
      </c>
      <c r="BB32" s="192">
        <f>AO32+((AP32-AO32)*'9. BE assumptions'!E32)</f>
        <v>1.0816549901935311E-2</v>
      </c>
      <c r="BC32" s="192">
        <f>AQ32+((AR32-AQ32)*'9. BE assumptions'!F32)</f>
        <v>1.106890025E-3</v>
      </c>
      <c r="BD32" s="192">
        <f>AS32+((AT32-AS32)*'9. BE assumptions'!G32)</f>
        <v>1.5177425499999998E-3</v>
      </c>
      <c r="BE32" s="193">
        <f>AU32+(AV32-AU32)*'9. BE assumptions'!H32</f>
        <v>0</v>
      </c>
      <c r="BF32" s="192">
        <f t="shared" si="15"/>
        <v>1.1874899773782266</v>
      </c>
      <c r="BG32" s="193">
        <f t="shared" si="16"/>
        <v>16.877086475525573</v>
      </c>
      <c r="BH32" s="198"/>
      <c r="BI32" s="185">
        <f>B32/100*'8. GVA assumptions'!$F$8</f>
        <v>0.162080174401807</v>
      </c>
      <c r="BJ32" s="147">
        <f>C32/100*'8. GVA assumptions'!$F$10</f>
        <v>0.34893735161045547</v>
      </c>
      <c r="BK32" s="186">
        <f>D32/100*'8. GVA assumptions'!$F$12</f>
        <v>0.11624542013153705</v>
      </c>
      <c r="BL32" s="186">
        <f>E32/100*'8. GVA assumptions'!$F$13</f>
        <v>2.0950291233026115E-2</v>
      </c>
      <c r="BM32" s="186">
        <f>F32/100*'8. GVA assumptions'!$F$14</f>
        <v>1.9620982219640064E-3</v>
      </c>
      <c r="BN32" s="186">
        <f>G32/100*'8. GVA assumptions'!$F$15</f>
        <v>3.5654460998659114E-3</v>
      </c>
      <c r="BO32" s="186">
        <f>H32/100*'8. GVA assumptions'!$F$16</f>
        <v>0</v>
      </c>
      <c r="BP32" s="187">
        <f t="shared" si="17"/>
        <v>0.65374078169865557</v>
      </c>
      <c r="BQ32" s="198"/>
      <c r="BR32" s="185">
        <f>K32/100*'8. GVA assumptions'!$F$8</f>
        <v>0.162080174401807</v>
      </c>
      <c r="BS32" s="186">
        <f>L32/100*'8. GVA assumptions'!$F$8</f>
        <v>0.162080174401807</v>
      </c>
      <c r="BT32" s="189">
        <f>M32/100*'8. GVA assumptions'!$F$8</f>
        <v>0</v>
      </c>
      <c r="BU32" s="190">
        <f>N32/100*'8. GVA assumptions'!$F$10</f>
        <v>0.34893735161045547</v>
      </c>
      <c r="BV32" s="147">
        <f>O32/100*'8. GVA assumptions'!$F$10</f>
        <v>0.34893735161045547</v>
      </c>
      <c r="BW32" s="194">
        <f>P32/100*'8. GVA assumptions'!$F$10</f>
        <v>0</v>
      </c>
      <c r="BX32" s="185">
        <f>Q32/100*'8. GVA assumptions'!$F$12</f>
        <v>0</v>
      </c>
      <c r="BY32" s="186">
        <f>R32/100*'8. GVA assumptions'!$F$12</f>
        <v>0</v>
      </c>
      <c r="BZ32" s="189">
        <f>S32/100*'8. GVA assumptions'!$F$12</f>
        <v>0</v>
      </c>
      <c r="CA32" s="185">
        <f>T32/100*'8. GVA assumptions'!$F$13</f>
        <v>0</v>
      </c>
      <c r="CB32" s="186">
        <f>U32/100*'8. GVA assumptions'!$F$13</f>
        <v>2.0950291233026115E-2</v>
      </c>
      <c r="CC32" s="189">
        <f>V32/100*'8. GVA assumptions'!$F$13</f>
        <v>0</v>
      </c>
      <c r="CD32" s="185">
        <f>W32/100*'8. GVA assumptions'!$F$14</f>
        <v>0</v>
      </c>
      <c r="CE32" s="186">
        <f>X32/100*'8. GVA assumptions'!$F$14</f>
        <v>1.9620982219640064E-3</v>
      </c>
      <c r="CF32" s="189">
        <f>Y32/100*'8. GVA assumptions'!$F$14</f>
        <v>0</v>
      </c>
      <c r="CG32" s="185">
        <f>Z32/100*'8. GVA assumptions'!$F$15</f>
        <v>0</v>
      </c>
      <c r="CH32" s="186">
        <f>AA32/100*'8. GVA assumptions'!$F$15</f>
        <v>3.5654460998659114E-3</v>
      </c>
      <c r="CI32" s="189">
        <f>AB32/100*'8. GVA assumptions'!$F$15</f>
        <v>0</v>
      </c>
      <c r="CJ32" s="185">
        <f>AC32/100*'8. GVA assumptions'!$F$16</f>
        <v>0</v>
      </c>
      <c r="CK32" s="186">
        <f>AD32/100*'8. GVA assumptions'!$F$16</f>
        <v>0</v>
      </c>
      <c r="CL32" s="189">
        <f>AE32/100*'8. GVA assumptions'!$F$16</f>
        <v>0</v>
      </c>
      <c r="CM32" s="186">
        <f t="shared" si="18"/>
        <v>0.51101752601226247</v>
      </c>
      <c r="CN32" s="186">
        <f t="shared" si="19"/>
        <v>0.53749536156711852</v>
      </c>
      <c r="CO32" s="186">
        <f t="shared" si="20"/>
        <v>0</v>
      </c>
      <c r="CP32" s="185">
        <f>AI32/100*'8. GVA assumptions'!$F$8</f>
        <v>0.162080174401807</v>
      </c>
      <c r="CQ32" s="186">
        <f>AJ32/100*'8. GVA assumptions'!$F$8</f>
        <v>0.162080174401807</v>
      </c>
      <c r="CR32" s="186">
        <f>AK32/100*'8. GVA assumptions'!$F$10</f>
        <v>0.34893735161045547</v>
      </c>
      <c r="CS32" s="186">
        <f>AL32/100*'8. GVA assumptions'!$F$10</f>
        <v>0.34893735161045547</v>
      </c>
      <c r="CT32" s="186">
        <f>AM32/100*'8. GVA assumptions'!$F$12</f>
        <v>0</v>
      </c>
      <c r="CU32" s="186">
        <f>AN32/100*'8. GVA assumptions'!$F$12</f>
        <v>0</v>
      </c>
      <c r="CV32" s="186">
        <f>AO32/100*'8. GVA assumptions'!$F$13</f>
        <v>0</v>
      </c>
      <c r="CW32" s="186">
        <f>AP32/100*'8. GVA assumptions'!$F$13</f>
        <v>2.0950291233026115E-2</v>
      </c>
      <c r="CX32" s="186">
        <f>AQ32/100*'8. GVA assumptions'!$F$14</f>
        <v>0</v>
      </c>
      <c r="CY32" s="186">
        <f>AR32/100*'8. GVA assumptions'!$F$14</f>
        <v>1.9620982219640064E-3</v>
      </c>
      <c r="CZ32" s="186">
        <f>AS32/100*'8. GVA assumptions'!$F$15</f>
        <v>0</v>
      </c>
      <c r="DA32" s="186">
        <f>AT32/100*'8. GVA assumptions'!$F$15</f>
        <v>3.5654460998659114E-3</v>
      </c>
      <c r="DB32" s="186">
        <f>AU32/100*'8. GVA assumptions'!$F$16</f>
        <v>0</v>
      </c>
      <c r="DC32" s="186">
        <f>AV32/100*'8. GVA assumptions'!$F$16</f>
        <v>0</v>
      </c>
      <c r="DD32" s="185">
        <f t="shared" si="29"/>
        <v>0.51101752601226247</v>
      </c>
      <c r="DE32" s="186">
        <f t="shared" si="30"/>
        <v>0.53749536156711852</v>
      </c>
      <c r="DF32" s="195">
        <f>AY32/100*'8. GVA assumptions'!$F$8</f>
        <v>0.162080174401807</v>
      </c>
      <c r="DG32" s="186">
        <f>AZ32/100*'8. GVA assumptions'!$F$10</f>
        <v>0.34893735161045547</v>
      </c>
      <c r="DH32" s="186">
        <f>BA32/100*'8. GVA assumptions'!$F$12</f>
        <v>0</v>
      </c>
      <c r="DI32" s="186">
        <f>BB32/100*'8. GVA assumptions'!$F$13</f>
        <v>5.2375728082565288E-3</v>
      </c>
      <c r="DJ32" s="186">
        <f>BC32/100*'8. GVA assumptions'!$F$14</f>
        <v>4.9052455549100161E-4</v>
      </c>
      <c r="DK32" s="186">
        <f>BD32/100*'8. GVA assumptions'!$F$15</f>
        <v>8.9136152496647786E-4</v>
      </c>
      <c r="DL32" s="189">
        <f>BE32/100*'8. GVA assumptions'!$F$16</f>
        <v>0</v>
      </c>
      <c r="DM32" s="192">
        <f t="shared" si="31"/>
        <v>0.51763698490097654</v>
      </c>
      <c r="DN32" s="193">
        <f t="shared" si="21"/>
        <v>7.3568655934192719</v>
      </c>
      <c r="DO32" s="198"/>
      <c r="DP32" s="198"/>
      <c r="DQ32" s="198"/>
      <c r="DR32" s="198"/>
      <c r="DS32" s="198"/>
      <c r="DT32" s="198"/>
    </row>
    <row r="33" spans="1:124" s="80" customFormat="1">
      <c r="A33" s="146" t="s">
        <v>265</v>
      </c>
      <c r="B33" s="190">
        <v>3.8830898000000003E-2</v>
      </c>
      <c r="C33" s="147">
        <v>5.8081801000000002E-2</v>
      </c>
      <c r="D33" s="147">
        <v>0</v>
      </c>
      <c r="E33" s="147">
        <v>4.0177099999999999E-3</v>
      </c>
      <c r="F33" s="147">
        <v>0</v>
      </c>
      <c r="G33" s="147">
        <v>5.2597198000000006E-4</v>
      </c>
      <c r="H33" s="147">
        <v>0</v>
      </c>
      <c r="I33" s="187">
        <f t="shared" si="3"/>
        <v>0.10145638098</v>
      </c>
      <c r="J33" s="197"/>
      <c r="K33" s="190">
        <f>B33</f>
        <v>3.8830898000000003E-2</v>
      </c>
      <c r="L33" s="147">
        <f>B33</f>
        <v>3.8830898000000003E-2</v>
      </c>
      <c r="M33" s="194"/>
      <c r="N33" s="190">
        <f>C33</f>
        <v>5.8081801000000002E-2</v>
      </c>
      <c r="O33" s="147">
        <f>C33</f>
        <v>5.8081801000000002E-2</v>
      </c>
      <c r="P33" s="194"/>
      <c r="Q33" s="190">
        <v>0</v>
      </c>
      <c r="R33" s="147">
        <f>D33</f>
        <v>0</v>
      </c>
      <c r="S33" s="194"/>
      <c r="T33" s="190">
        <f>E33</f>
        <v>4.0177099999999999E-3</v>
      </c>
      <c r="U33" s="147">
        <f>E33</f>
        <v>4.0177099999999999E-3</v>
      </c>
      <c r="V33" s="194"/>
      <c r="W33" s="190">
        <f>F33</f>
        <v>0</v>
      </c>
      <c r="X33" s="147">
        <f>F33</f>
        <v>0</v>
      </c>
      <c r="Y33" s="194"/>
      <c r="Z33" s="190">
        <f>G33</f>
        <v>5.2597198000000006E-4</v>
      </c>
      <c r="AA33" s="147">
        <f>G33</f>
        <v>5.2597198000000006E-4</v>
      </c>
      <c r="AB33" s="194"/>
      <c r="AC33" s="147">
        <f>H33</f>
        <v>0</v>
      </c>
      <c r="AD33" s="147">
        <f>H33</f>
        <v>0</v>
      </c>
      <c r="AE33" s="194"/>
      <c r="AF33" s="185">
        <f t="shared" si="4"/>
        <v>0.10145638098000001</v>
      </c>
      <c r="AG33" s="186">
        <f t="shared" si="5"/>
        <v>0.10145638098000001</v>
      </c>
      <c r="AH33" s="186">
        <f t="shared" si="6"/>
        <v>0</v>
      </c>
      <c r="AI33" s="184">
        <f t="shared" si="7"/>
        <v>3.8830898000000003E-2</v>
      </c>
      <c r="AJ33" s="183">
        <f t="shared" ref="AJ33" si="45">K33</f>
        <v>3.8830898000000003E-2</v>
      </c>
      <c r="AK33" s="184">
        <f t="shared" si="8"/>
        <v>5.8081801000000002E-2</v>
      </c>
      <c r="AL33" s="183">
        <f>N33</f>
        <v>5.8081801000000002E-2</v>
      </c>
      <c r="AM33" s="184">
        <f t="shared" si="9"/>
        <v>0</v>
      </c>
      <c r="AN33" s="194">
        <f t="shared" si="10"/>
        <v>0</v>
      </c>
      <c r="AO33" s="190">
        <f t="shared" si="11"/>
        <v>4.0177099999999999E-3</v>
      </c>
      <c r="AP33" s="194">
        <f>T33</f>
        <v>4.0177099999999999E-3</v>
      </c>
      <c r="AQ33" s="190">
        <f t="shared" si="12"/>
        <v>0</v>
      </c>
      <c r="AR33" s="194">
        <f t="shared" ref="AR33" si="46">W33</f>
        <v>0</v>
      </c>
      <c r="AS33" s="190">
        <f t="shared" si="13"/>
        <v>5.2597198000000006E-4</v>
      </c>
      <c r="AT33" s="194">
        <f t="shared" ref="AT33" si="47">Z33</f>
        <v>5.2597198000000006E-4</v>
      </c>
      <c r="AU33" s="147">
        <f t="shared" si="14"/>
        <v>0</v>
      </c>
      <c r="AV33" s="147">
        <f t="shared" si="27"/>
        <v>0</v>
      </c>
      <c r="AW33" s="190">
        <f t="shared" si="41"/>
        <v>0.10145638098000001</v>
      </c>
      <c r="AX33" s="147">
        <f t="shared" si="41"/>
        <v>0.10145638098000001</v>
      </c>
      <c r="AY33" s="191">
        <f>AI33+((AJ33-AI33)*'9. BE assumptions'!B33)</f>
        <v>3.8830898000000003E-2</v>
      </c>
      <c r="AZ33" s="192">
        <f>AK33+((AL33-AK33)*'9. BE assumptions'!C33)</f>
        <v>5.8081801000000002E-2</v>
      </c>
      <c r="BA33" s="192">
        <f>AM33+((AN33-AM33)*'9. BE assumptions'!D33)</f>
        <v>0</v>
      </c>
      <c r="BB33" s="192">
        <f>AO33+((AP33-AO33)*'9. BE assumptions'!E33)</f>
        <v>4.0177099999999999E-3</v>
      </c>
      <c r="BC33" s="192">
        <f>AQ33+((AR33-AQ33)*'9. BE assumptions'!F33)</f>
        <v>0</v>
      </c>
      <c r="BD33" s="192">
        <f>AS33+((AT33-AS33)*'9. BE assumptions'!G33)</f>
        <v>5.2597198000000006E-4</v>
      </c>
      <c r="BE33" s="193">
        <f>AU33+(AV33-AU33)*'9. BE assumptions'!H33</f>
        <v>0</v>
      </c>
      <c r="BF33" s="192">
        <f t="shared" si="15"/>
        <v>0.10145638098</v>
      </c>
      <c r="BG33" s="193">
        <f t="shared" si="16"/>
        <v>1.441939004044283</v>
      </c>
      <c r="BH33" s="198"/>
      <c r="BI33" s="185">
        <f>B33/100*'8. GVA assumptions'!$F$8</f>
        <v>1.8443248643664735E-2</v>
      </c>
      <c r="BJ33" s="147">
        <f>C33/100*'8. GVA assumptions'!$F$10</f>
        <v>2.4335838765224962E-2</v>
      </c>
      <c r="BK33" s="186">
        <f>D33/100*'8. GVA assumptions'!$F$12</f>
        <v>0</v>
      </c>
      <c r="BL33" s="186">
        <f>E33/100*'8. GVA assumptions'!$F$13</f>
        <v>1.9454492271787412E-3</v>
      </c>
      <c r="BM33" s="186">
        <f>F33/100*'8. GVA assumptions'!$F$14</f>
        <v>0</v>
      </c>
      <c r="BN33" s="186">
        <f>G33/100*'8. GVA assumptions'!$F$15</f>
        <v>3.0890033766427509E-4</v>
      </c>
      <c r="BO33" s="186">
        <f>H33/100*'8. GVA assumptions'!$F$16</f>
        <v>0</v>
      </c>
      <c r="BP33" s="187">
        <f t="shared" si="17"/>
        <v>4.5033436973732709E-2</v>
      </c>
      <c r="BQ33" s="198"/>
      <c r="BR33" s="185">
        <f>K33/100*'8. GVA assumptions'!$F$8</f>
        <v>1.8443248643664735E-2</v>
      </c>
      <c r="BS33" s="186">
        <f>L33/100*'8. GVA assumptions'!$F$8</f>
        <v>1.8443248643664735E-2</v>
      </c>
      <c r="BT33" s="189">
        <f>M33/100*'8. GVA assumptions'!$F$8</f>
        <v>0</v>
      </c>
      <c r="BU33" s="190">
        <f>N33/100*'8. GVA assumptions'!$F$10</f>
        <v>2.4335838765224962E-2</v>
      </c>
      <c r="BV33" s="147">
        <f>O33/100*'8. GVA assumptions'!$F$10</f>
        <v>2.4335838765224962E-2</v>
      </c>
      <c r="BW33" s="194">
        <f>P33/100*'8. GVA assumptions'!$F$10</f>
        <v>0</v>
      </c>
      <c r="BX33" s="185">
        <f>Q33/100*'8. GVA assumptions'!$F$12</f>
        <v>0</v>
      </c>
      <c r="BY33" s="186">
        <f>R33/100*'8. GVA assumptions'!$F$12</f>
        <v>0</v>
      </c>
      <c r="BZ33" s="189">
        <f>S33/100*'8. GVA assumptions'!$F$12</f>
        <v>0</v>
      </c>
      <c r="CA33" s="185">
        <f>T33/100*'8. GVA assumptions'!$F$13</f>
        <v>1.9454492271787412E-3</v>
      </c>
      <c r="CB33" s="186">
        <f>U33/100*'8. GVA assumptions'!$F$13</f>
        <v>1.9454492271787412E-3</v>
      </c>
      <c r="CC33" s="189">
        <f>V33/100*'8. GVA assumptions'!$F$13</f>
        <v>0</v>
      </c>
      <c r="CD33" s="185">
        <f>W33/100*'8. GVA assumptions'!$F$14</f>
        <v>0</v>
      </c>
      <c r="CE33" s="186">
        <f>X33/100*'8. GVA assumptions'!$F$14</f>
        <v>0</v>
      </c>
      <c r="CF33" s="189">
        <f>Y33/100*'8. GVA assumptions'!$F$14</f>
        <v>0</v>
      </c>
      <c r="CG33" s="185">
        <f>Z33/100*'8. GVA assumptions'!$F$15</f>
        <v>3.0890033766427509E-4</v>
      </c>
      <c r="CH33" s="186">
        <f>AA33/100*'8. GVA assumptions'!$F$15</f>
        <v>3.0890033766427509E-4</v>
      </c>
      <c r="CI33" s="189">
        <f>AB33/100*'8. GVA assumptions'!$F$15</f>
        <v>0</v>
      </c>
      <c r="CJ33" s="185">
        <f>AC33/100*'8. GVA assumptions'!$F$16</f>
        <v>0</v>
      </c>
      <c r="CK33" s="186">
        <f>AD33/100*'8. GVA assumptions'!$F$16</f>
        <v>0</v>
      </c>
      <c r="CL33" s="189">
        <f>AE33/100*'8. GVA assumptions'!$F$16</f>
        <v>0</v>
      </c>
      <c r="CM33" s="186">
        <f t="shared" si="18"/>
        <v>4.5033436973732716E-2</v>
      </c>
      <c r="CN33" s="186">
        <f t="shared" si="19"/>
        <v>4.5033436973732716E-2</v>
      </c>
      <c r="CO33" s="186">
        <f t="shared" si="20"/>
        <v>0</v>
      </c>
      <c r="CP33" s="185">
        <f>AI33/100*'8. GVA assumptions'!$F$8</f>
        <v>1.8443248643664735E-2</v>
      </c>
      <c r="CQ33" s="186">
        <f>AJ33/100*'8. GVA assumptions'!$F$8</f>
        <v>1.8443248643664735E-2</v>
      </c>
      <c r="CR33" s="186">
        <f>AK33/100*'8. GVA assumptions'!$F$10</f>
        <v>2.4335838765224962E-2</v>
      </c>
      <c r="CS33" s="186">
        <f>AL33/100*'8. GVA assumptions'!$F$10</f>
        <v>2.4335838765224962E-2</v>
      </c>
      <c r="CT33" s="186">
        <f>AM33/100*'8. GVA assumptions'!$F$12</f>
        <v>0</v>
      </c>
      <c r="CU33" s="186">
        <f>AN33/100*'8. GVA assumptions'!$F$12</f>
        <v>0</v>
      </c>
      <c r="CV33" s="186">
        <f>AO33/100*'8. GVA assumptions'!$F$13</f>
        <v>1.9454492271787412E-3</v>
      </c>
      <c r="CW33" s="186">
        <f>AP33/100*'8. GVA assumptions'!$F$13</f>
        <v>1.9454492271787412E-3</v>
      </c>
      <c r="CX33" s="186">
        <f>AQ33/100*'8. GVA assumptions'!$F$14</f>
        <v>0</v>
      </c>
      <c r="CY33" s="186">
        <f>AR33/100*'8. GVA assumptions'!$F$14</f>
        <v>0</v>
      </c>
      <c r="CZ33" s="186">
        <f>AS33/100*'8. GVA assumptions'!$F$15</f>
        <v>3.0890033766427509E-4</v>
      </c>
      <c r="DA33" s="186">
        <f>AT33/100*'8. GVA assumptions'!$F$15</f>
        <v>3.0890033766427509E-4</v>
      </c>
      <c r="DB33" s="186">
        <f>AU33/100*'8. GVA assumptions'!$F$16</f>
        <v>0</v>
      </c>
      <c r="DC33" s="186">
        <f>AV33/100*'8. GVA assumptions'!$F$16</f>
        <v>0</v>
      </c>
      <c r="DD33" s="185">
        <f t="shared" si="29"/>
        <v>4.5033436973732716E-2</v>
      </c>
      <c r="DE33" s="186">
        <f t="shared" si="30"/>
        <v>4.5033436973732716E-2</v>
      </c>
      <c r="DF33" s="195">
        <f>AY33/100*'8. GVA assumptions'!$F$8</f>
        <v>1.8443248643664735E-2</v>
      </c>
      <c r="DG33" s="186">
        <f>AZ33/100*'8. GVA assumptions'!$F$10</f>
        <v>2.4335838765224962E-2</v>
      </c>
      <c r="DH33" s="186">
        <f>BA33/100*'8. GVA assumptions'!$F$12</f>
        <v>0</v>
      </c>
      <c r="DI33" s="186">
        <f>BB33/100*'8. GVA assumptions'!$F$13</f>
        <v>1.9454492271787412E-3</v>
      </c>
      <c r="DJ33" s="186">
        <f>BC33/100*'8. GVA assumptions'!$F$14</f>
        <v>0</v>
      </c>
      <c r="DK33" s="186">
        <f>BD33/100*'8. GVA assumptions'!$F$15</f>
        <v>3.0890033766427509E-4</v>
      </c>
      <c r="DL33" s="189">
        <f>BE33/100*'8. GVA assumptions'!$F$16</f>
        <v>0</v>
      </c>
      <c r="DM33" s="192">
        <f t="shared" si="31"/>
        <v>4.5033436973732709E-2</v>
      </c>
      <c r="DN33" s="193">
        <f t="shared" si="21"/>
        <v>0.64003336834373958</v>
      </c>
      <c r="DO33" s="198"/>
      <c r="DP33" s="198"/>
      <c r="DQ33" s="198"/>
      <c r="DR33" s="198"/>
      <c r="DS33" s="198"/>
      <c r="DT33" s="198"/>
    </row>
    <row r="34" spans="1:124">
      <c r="A34" s="146" t="s">
        <v>266</v>
      </c>
      <c r="B34" s="190">
        <v>2.92950180278445E-2</v>
      </c>
      <c r="C34" s="147">
        <v>5.9961079651785827E-2</v>
      </c>
      <c r="D34" s="147">
        <v>0</v>
      </c>
      <c r="E34" s="147">
        <v>0.13309270895939279</v>
      </c>
      <c r="F34" s="147">
        <v>7.6168312500000002E-2</v>
      </c>
      <c r="G34" s="147">
        <v>5.7849672851562504E-3</v>
      </c>
      <c r="H34" s="147">
        <v>0</v>
      </c>
      <c r="I34" s="187">
        <f t="shared" si="3"/>
        <v>0.30430208642417939</v>
      </c>
      <c r="J34" s="188"/>
      <c r="K34" s="190">
        <v>0</v>
      </c>
      <c r="L34" s="147">
        <v>4.8825030046407503E-3</v>
      </c>
      <c r="M34" s="194">
        <f>B34</f>
        <v>2.92950180278445E-2</v>
      </c>
      <c r="N34" s="190">
        <v>0</v>
      </c>
      <c r="O34" s="147">
        <v>9.9935132752976379E-3</v>
      </c>
      <c r="P34" s="194">
        <f>C34</f>
        <v>5.9961079651785827E-2</v>
      </c>
      <c r="Q34" s="190"/>
      <c r="R34" s="147"/>
      <c r="S34" s="194"/>
      <c r="T34" s="190">
        <v>0</v>
      </c>
      <c r="U34" s="147">
        <v>2.21821181598988E-2</v>
      </c>
      <c r="V34" s="194">
        <f>E34</f>
        <v>0.13309270895939279</v>
      </c>
      <c r="W34" s="190">
        <v>0</v>
      </c>
      <c r="X34" s="147">
        <v>1.269471875E-2</v>
      </c>
      <c r="Y34" s="194">
        <f>F34</f>
        <v>7.6168312500000002E-2</v>
      </c>
      <c r="Z34" s="190">
        <v>0</v>
      </c>
      <c r="AA34" s="147">
        <v>9.6416121419270844E-4</v>
      </c>
      <c r="AB34" s="194">
        <f>G34</f>
        <v>5.7849672851562504E-3</v>
      </c>
      <c r="AC34" s="147"/>
      <c r="AD34" s="147"/>
      <c r="AE34" s="194"/>
      <c r="AF34" s="185">
        <f t="shared" si="4"/>
        <v>0</v>
      </c>
      <c r="AG34" s="186">
        <f t="shared" si="5"/>
        <v>5.0717014404029891E-2</v>
      </c>
      <c r="AH34" s="186">
        <f t="shared" si="6"/>
        <v>0.30430208642417939</v>
      </c>
      <c r="AI34" s="184">
        <f t="shared" si="7"/>
        <v>0</v>
      </c>
      <c r="AJ34" s="183">
        <f>M34</f>
        <v>2.92950180278445E-2</v>
      </c>
      <c r="AK34" s="184">
        <f t="shared" si="8"/>
        <v>0</v>
      </c>
      <c r="AL34" s="183">
        <f>P34</f>
        <v>5.9961079651785827E-2</v>
      </c>
      <c r="AM34" s="184">
        <f t="shared" si="9"/>
        <v>0</v>
      </c>
      <c r="AN34" s="194">
        <f>S34</f>
        <v>0</v>
      </c>
      <c r="AO34" s="190">
        <f t="shared" si="11"/>
        <v>0</v>
      </c>
      <c r="AP34" s="194">
        <f>V34</f>
        <v>0.13309270895939279</v>
      </c>
      <c r="AQ34" s="190">
        <f t="shared" si="12"/>
        <v>0</v>
      </c>
      <c r="AR34" s="194">
        <f>Y34</f>
        <v>7.6168312500000002E-2</v>
      </c>
      <c r="AS34" s="190">
        <f t="shared" si="13"/>
        <v>0</v>
      </c>
      <c r="AT34" s="194">
        <f>AB34</f>
        <v>5.7849672851562504E-3</v>
      </c>
      <c r="AU34" s="147">
        <f t="shared" si="14"/>
        <v>0</v>
      </c>
      <c r="AV34" s="147">
        <f t="shared" si="27"/>
        <v>0</v>
      </c>
      <c r="AW34" s="190">
        <f t="shared" si="41"/>
        <v>0</v>
      </c>
      <c r="AX34" s="147">
        <f t="shared" si="41"/>
        <v>0.30430208642417939</v>
      </c>
      <c r="AY34" s="191">
        <f>AI34+((AJ34-AI34)*'9. BE assumptions'!B34)</f>
        <v>1.464750901392225E-2</v>
      </c>
      <c r="AZ34" s="192">
        <f>AK34+((AL34-AK34)*'9. BE assumptions'!C34)</f>
        <v>2.9980539825892914E-2</v>
      </c>
      <c r="BA34" s="192">
        <f>AM34+((AN34-AM34)*'9. BE assumptions'!D34)</f>
        <v>0</v>
      </c>
      <c r="BB34" s="192">
        <f>AO34+((AP34-AO34)*'9. BE assumptions'!E34)</f>
        <v>6.6546354479696396E-2</v>
      </c>
      <c r="BC34" s="192">
        <f>AQ34+((AR34-AQ34)*'9. BE assumptions'!F34)</f>
        <v>3.8084156250000001E-2</v>
      </c>
      <c r="BD34" s="192">
        <f>AS34+((AT34-AS34)*'9. BE assumptions'!G34)</f>
        <v>1.4462418212890626E-3</v>
      </c>
      <c r="BE34" s="193">
        <f>AU34+(AV34-AU34)*'9. BE assumptions'!H34</f>
        <v>0</v>
      </c>
      <c r="BF34" s="192">
        <f t="shared" si="15"/>
        <v>0.15070480139080061</v>
      </c>
      <c r="BG34" s="193">
        <f t="shared" si="16"/>
        <v>2.1418774169066808</v>
      </c>
      <c r="BH34" s="154"/>
      <c r="BI34" s="185">
        <f>B34/100*'8. GVA assumptions'!$F$8</f>
        <v>1.391405631433445E-2</v>
      </c>
      <c r="BJ34" s="147">
        <f>C34/100*'8. GVA assumptions'!$F$10</f>
        <v>2.5123242417959303E-2</v>
      </c>
      <c r="BK34" s="186">
        <f>D34/100*'8. GVA assumptions'!$F$12</f>
        <v>0</v>
      </c>
      <c r="BL34" s="186">
        <f>E34/100*'8. GVA assumptions'!$F$13</f>
        <v>6.4445942536463768E-2</v>
      </c>
      <c r="BM34" s="186">
        <f>F34/100*'8. GVA assumptions'!$F$14</f>
        <v>3.3754417139645103E-2</v>
      </c>
      <c r="BN34" s="186">
        <f>G34/100*'8. GVA assumptions'!$F$15</f>
        <v>3.3974782226261374E-3</v>
      </c>
      <c r="BO34" s="186">
        <f>H34/100*'8. GVA assumptions'!$F$16</f>
        <v>0</v>
      </c>
      <c r="BP34" s="187">
        <f t="shared" si="17"/>
        <v>0.14063513663102878</v>
      </c>
      <c r="BQ34" s="154"/>
      <c r="BR34" s="185">
        <f>K34/100*'8. GVA assumptions'!$F$8</f>
        <v>0</v>
      </c>
      <c r="BS34" s="186">
        <f>L34/100*'8. GVA assumptions'!$F$8</f>
        <v>2.3190093857224084E-3</v>
      </c>
      <c r="BT34" s="189">
        <f>M34/100*'8. GVA assumptions'!$F$8</f>
        <v>1.391405631433445E-2</v>
      </c>
      <c r="BU34" s="190">
        <f>N34/100*'8. GVA assumptions'!$F$10</f>
        <v>0</v>
      </c>
      <c r="BV34" s="147">
        <f>O34/100*'8. GVA assumptions'!$F$10</f>
        <v>4.1872070696598838E-3</v>
      </c>
      <c r="BW34" s="194">
        <f>P34/100*'8. GVA assumptions'!$F$10</f>
        <v>2.5123242417959303E-2</v>
      </c>
      <c r="BX34" s="185">
        <f>Q34/100*'8. GVA assumptions'!$F$12</f>
        <v>0</v>
      </c>
      <c r="BY34" s="186">
        <f>R34/100*'8. GVA assumptions'!$F$12</f>
        <v>0</v>
      </c>
      <c r="BZ34" s="189">
        <f>S34/100*'8. GVA assumptions'!$F$12</f>
        <v>0</v>
      </c>
      <c r="CA34" s="185">
        <f>T34/100*'8. GVA assumptions'!$F$13</f>
        <v>0</v>
      </c>
      <c r="CB34" s="186">
        <f>U34/100*'8. GVA assumptions'!$F$13</f>
        <v>1.0740990422743962E-2</v>
      </c>
      <c r="CC34" s="189">
        <f>V34/100*'8. GVA assumptions'!$F$13</f>
        <v>6.4445942536463768E-2</v>
      </c>
      <c r="CD34" s="185">
        <f>W34/100*'8. GVA assumptions'!$F$14</f>
        <v>0</v>
      </c>
      <c r="CE34" s="186">
        <f>X34/100*'8. GVA assumptions'!$F$14</f>
        <v>5.6257361899408513E-3</v>
      </c>
      <c r="CF34" s="189">
        <f>Y34/100*'8. GVA assumptions'!$F$14</f>
        <v>3.3754417139645103E-2</v>
      </c>
      <c r="CG34" s="185">
        <f>Z34/100*'8. GVA assumptions'!$F$15</f>
        <v>0</v>
      </c>
      <c r="CH34" s="186">
        <f>AA34/100*'8. GVA assumptions'!$F$15</f>
        <v>5.662463704376896E-4</v>
      </c>
      <c r="CI34" s="189">
        <f>AB34/100*'8. GVA assumptions'!$F$15</f>
        <v>3.3974782226261374E-3</v>
      </c>
      <c r="CJ34" s="185">
        <f>AC34/100*'8. GVA assumptions'!$F$16</f>
        <v>0</v>
      </c>
      <c r="CK34" s="186">
        <f>AD34/100*'8. GVA assumptions'!$F$16</f>
        <v>0</v>
      </c>
      <c r="CL34" s="189">
        <f>AE34/100*'8. GVA assumptions'!$F$16</f>
        <v>0</v>
      </c>
      <c r="CM34" s="186">
        <f t="shared" si="18"/>
        <v>0</v>
      </c>
      <c r="CN34" s="186">
        <f t="shared" si="19"/>
        <v>2.3439189438504798E-2</v>
      </c>
      <c r="CO34" s="186">
        <f t="shared" si="20"/>
        <v>0.14063513663102875</v>
      </c>
      <c r="CP34" s="185">
        <f>AI34/100*'8. GVA assumptions'!$F$8</f>
        <v>0</v>
      </c>
      <c r="CQ34" s="186">
        <f>AJ34/100*'8. GVA assumptions'!$F$8</f>
        <v>1.391405631433445E-2</v>
      </c>
      <c r="CR34" s="186">
        <f>AK34/100*'8. GVA assumptions'!$F$10</f>
        <v>0</v>
      </c>
      <c r="CS34" s="186">
        <f>AL34/100*'8. GVA assumptions'!$F$10</f>
        <v>2.5123242417959303E-2</v>
      </c>
      <c r="CT34" s="186">
        <f>AM34/100*'8. GVA assumptions'!$F$12</f>
        <v>0</v>
      </c>
      <c r="CU34" s="186">
        <f>AN34/100*'8. GVA assumptions'!$F$12</f>
        <v>0</v>
      </c>
      <c r="CV34" s="186">
        <f>AO34/100*'8. GVA assumptions'!$F$13</f>
        <v>0</v>
      </c>
      <c r="CW34" s="186">
        <f>AP34/100*'8. GVA assumptions'!$F$13</f>
        <v>6.4445942536463768E-2</v>
      </c>
      <c r="CX34" s="186">
        <f>AQ34/100*'8. GVA assumptions'!$F$14</f>
        <v>0</v>
      </c>
      <c r="CY34" s="186">
        <f>AR34/100*'8. GVA assumptions'!$F$14</f>
        <v>3.3754417139645103E-2</v>
      </c>
      <c r="CZ34" s="186">
        <f>AS34/100*'8. GVA assumptions'!$F$15</f>
        <v>0</v>
      </c>
      <c r="DA34" s="186">
        <f>AT34/100*'8. GVA assumptions'!$F$15</f>
        <v>3.3974782226261374E-3</v>
      </c>
      <c r="DB34" s="186">
        <f>AU34/100*'8. GVA assumptions'!$F$16</f>
        <v>0</v>
      </c>
      <c r="DC34" s="186">
        <f>AV34/100*'8. GVA assumptions'!$F$16</f>
        <v>0</v>
      </c>
      <c r="DD34" s="185">
        <f t="shared" si="29"/>
        <v>0</v>
      </c>
      <c r="DE34" s="186">
        <f t="shared" si="30"/>
        <v>0.14063513663102875</v>
      </c>
      <c r="DF34" s="195">
        <f>AY34/100*'8. GVA assumptions'!$F$8</f>
        <v>6.9570281571672251E-3</v>
      </c>
      <c r="DG34" s="186">
        <f>AZ34/100*'8. GVA assumptions'!$F$10</f>
        <v>1.2561621208979652E-2</v>
      </c>
      <c r="DH34" s="186">
        <f>BA34/100*'8. GVA assumptions'!$F$12</f>
        <v>0</v>
      </c>
      <c r="DI34" s="186">
        <f>BB34/100*'8. GVA assumptions'!$F$13</f>
        <v>3.2222971268231884E-2</v>
      </c>
      <c r="DJ34" s="186">
        <f>BC34/100*'8. GVA assumptions'!$F$14</f>
        <v>1.6877208569822551E-2</v>
      </c>
      <c r="DK34" s="186">
        <f>BD34/100*'8. GVA assumptions'!$F$15</f>
        <v>8.4936955565653434E-4</v>
      </c>
      <c r="DL34" s="189">
        <f>BE34/100*'8. GVA assumptions'!$F$16</f>
        <v>0</v>
      </c>
      <c r="DM34" s="192">
        <f t="shared" si="31"/>
        <v>6.9468198759857852E-2</v>
      </c>
      <c r="DN34" s="193">
        <f t="shared" si="21"/>
        <v>0.98731005743528255</v>
      </c>
      <c r="DO34" s="154"/>
      <c r="DP34" s="154"/>
      <c r="DQ34" s="154"/>
      <c r="DR34" s="154"/>
      <c r="DS34" s="154"/>
      <c r="DT34" s="154"/>
    </row>
    <row r="35" spans="1:124" s="80" customFormat="1">
      <c r="A35" s="146" t="s">
        <v>267</v>
      </c>
      <c r="B35" s="190">
        <v>0.24067954284555648</v>
      </c>
      <c r="C35" s="147">
        <v>0.23804152319796107</v>
      </c>
      <c r="D35" s="147">
        <v>4.0893817065340753E-2</v>
      </c>
      <c r="E35" s="147">
        <v>2.2825855550204596E-2</v>
      </c>
      <c r="F35" s="147">
        <v>4.3998740234375E-3</v>
      </c>
      <c r="G35" s="147">
        <v>1.36147802734375E-2</v>
      </c>
      <c r="H35" s="147">
        <v>0</v>
      </c>
      <c r="I35" s="187">
        <f t="shared" si="3"/>
        <v>0.56045539295593783</v>
      </c>
      <c r="J35" s="197"/>
      <c r="K35" s="190">
        <v>5.4290641069989001E-5</v>
      </c>
      <c r="L35" s="147">
        <f>B35</f>
        <v>0.24067954284555648</v>
      </c>
      <c r="M35" s="194">
        <f>B35</f>
        <v>0.24067954284555648</v>
      </c>
      <c r="N35" s="190">
        <v>1.9014391489819665E-3</v>
      </c>
      <c r="O35" s="147">
        <f>C35</f>
        <v>0.23804152319796107</v>
      </c>
      <c r="P35" s="194">
        <f>C35</f>
        <v>0.23804152319796107</v>
      </c>
      <c r="Q35" s="190"/>
      <c r="R35" s="147"/>
      <c r="S35" s="194"/>
      <c r="T35" s="190">
        <v>0</v>
      </c>
      <c r="U35" s="147">
        <v>0</v>
      </c>
      <c r="V35" s="194">
        <f>E35</f>
        <v>2.2825855550204596E-2</v>
      </c>
      <c r="W35" s="190">
        <v>0</v>
      </c>
      <c r="X35" s="147">
        <v>0</v>
      </c>
      <c r="Y35" s="194">
        <f>F35</f>
        <v>4.3998740234375E-3</v>
      </c>
      <c r="Z35" s="190">
        <v>0</v>
      </c>
      <c r="AA35" s="147">
        <v>0</v>
      </c>
      <c r="AB35" s="194">
        <f>G35</f>
        <v>1.36147802734375E-2</v>
      </c>
      <c r="AC35" s="147"/>
      <c r="AD35" s="147"/>
      <c r="AE35" s="194"/>
      <c r="AF35" s="185">
        <f t="shared" si="4"/>
        <v>1.9557297900519555E-3</v>
      </c>
      <c r="AG35" s="186">
        <f t="shared" si="5"/>
        <v>0.47872106604351755</v>
      </c>
      <c r="AH35" s="186">
        <f t="shared" si="6"/>
        <v>0.51956157589059715</v>
      </c>
      <c r="AI35" s="184">
        <f t="shared" si="7"/>
        <v>5.4290641069989001E-5</v>
      </c>
      <c r="AJ35" s="183">
        <f>M35</f>
        <v>0.24067954284555648</v>
      </c>
      <c r="AK35" s="184">
        <f t="shared" si="8"/>
        <v>1.9014391489819665E-3</v>
      </c>
      <c r="AL35" s="183">
        <f>P35</f>
        <v>0.23804152319796107</v>
      </c>
      <c r="AM35" s="184">
        <f t="shared" si="9"/>
        <v>0</v>
      </c>
      <c r="AN35" s="194">
        <f>R35</f>
        <v>0</v>
      </c>
      <c r="AO35" s="190">
        <f t="shared" si="11"/>
        <v>0</v>
      </c>
      <c r="AP35" s="194">
        <f>V35</f>
        <v>2.2825855550204596E-2</v>
      </c>
      <c r="AQ35" s="190">
        <f t="shared" si="12"/>
        <v>0</v>
      </c>
      <c r="AR35" s="194">
        <f>Y35</f>
        <v>4.3998740234375E-3</v>
      </c>
      <c r="AS35" s="190">
        <f t="shared" si="13"/>
        <v>0</v>
      </c>
      <c r="AT35" s="194">
        <f>AB35</f>
        <v>1.36147802734375E-2</v>
      </c>
      <c r="AU35" s="147">
        <f t="shared" si="14"/>
        <v>0</v>
      </c>
      <c r="AV35" s="147">
        <f t="shared" si="27"/>
        <v>0</v>
      </c>
      <c r="AW35" s="190">
        <f t="shared" si="41"/>
        <v>1.9557297900519555E-3</v>
      </c>
      <c r="AX35" s="147">
        <f t="shared" si="41"/>
        <v>0.51956157589059715</v>
      </c>
      <c r="AY35" s="191">
        <f>AI35+((AJ35-AI35)*'9. BE assumptions'!B35)</f>
        <v>0.12036691674331323</v>
      </c>
      <c r="AZ35" s="192">
        <f>AK35+((AL35-AK35)*'9. BE assumptions'!C35)</f>
        <v>0.11997148117347152</v>
      </c>
      <c r="BA35" s="192">
        <f>AM35+((AN35-AM35)*'9. BE assumptions'!D35)</f>
        <v>0</v>
      </c>
      <c r="BB35" s="192">
        <f>AO35+((AP35-AO35)*'9. BE assumptions'!E35)</f>
        <v>5.7064638875511491E-3</v>
      </c>
      <c r="BC35" s="192">
        <f>AQ35+((AR35-AQ35)*'9. BE assumptions'!F35)</f>
        <v>1.099968505859375E-3</v>
      </c>
      <c r="BD35" s="192">
        <f>AS35+((AT35-AS35)*'9. BE assumptions'!G35)</f>
        <v>3.403695068359375E-3</v>
      </c>
      <c r="BE35" s="193">
        <f>AU35+(AV35-AU35)*'9. BE assumptions'!H35</f>
        <v>0</v>
      </c>
      <c r="BF35" s="192">
        <f t="shared" si="15"/>
        <v>0.2505485253785546</v>
      </c>
      <c r="BG35" s="193">
        <f t="shared" si="16"/>
        <v>3.5608966893894487</v>
      </c>
      <c r="BH35" s="198"/>
      <c r="BI35" s="185">
        <f>B35/100*'8. GVA assumptions'!$F$8</f>
        <v>0.11431393248088564</v>
      </c>
      <c r="BJ35" s="147">
        <f>C35/100*'8. GVA assumptions'!$F$10</f>
        <v>9.9737611923813072E-2</v>
      </c>
      <c r="BK35" s="186">
        <f>D35/100*'8. GVA assumptions'!$F$12</f>
        <v>2.2857888039932633E-2</v>
      </c>
      <c r="BL35" s="186">
        <f>E35/100*'8. GVA assumptions'!$F$13</f>
        <v>1.1052699931015209E-2</v>
      </c>
      <c r="BM35" s="186">
        <f>F35/100*'8. GVA assumptions'!$F$14</f>
        <v>1.9498289810345739E-3</v>
      </c>
      <c r="BN35" s="186">
        <f>G35/100*'8. GVA assumptions'!$F$15</f>
        <v>7.9958826393941255E-3</v>
      </c>
      <c r="BO35" s="186">
        <f>H35/100*'8. GVA assumptions'!$F$16</f>
        <v>0</v>
      </c>
      <c r="BP35" s="187">
        <f t="shared" si="17"/>
        <v>0.25790784399607525</v>
      </c>
      <c r="BQ35" s="198"/>
      <c r="BR35" s="185">
        <f>K35/100*'8. GVA assumptions'!$F$8</f>
        <v>2.5786058109646689E-5</v>
      </c>
      <c r="BS35" s="186">
        <f>L35/100*'8. GVA assumptions'!$F$8</f>
        <v>0.11431393248088564</v>
      </c>
      <c r="BT35" s="189">
        <f>M35/100*'8. GVA assumptions'!$F$8</f>
        <v>0.11431393248088564</v>
      </c>
      <c r="BU35" s="190">
        <f>N35/100*'8. GVA assumptions'!$F$10</f>
        <v>7.9668873476412523E-4</v>
      </c>
      <c r="BV35" s="147">
        <f>O35/100*'8. GVA assumptions'!$F$10</f>
        <v>9.9737611923813072E-2</v>
      </c>
      <c r="BW35" s="194">
        <f>P35/100*'8. GVA assumptions'!$F$10</f>
        <v>9.9737611923813072E-2</v>
      </c>
      <c r="BX35" s="185">
        <f>Q35/100*'8. GVA assumptions'!$F$12</f>
        <v>0</v>
      </c>
      <c r="BY35" s="186">
        <f>R35/100*'8. GVA assumptions'!$F$12</f>
        <v>0</v>
      </c>
      <c r="BZ35" s="189">
        <f>S35/100*'8. GVA assumptions'!$F$12</f>
        <v>0</v>
      </c>
      <c r="CA35" s="185">
        <f>T35/100*'8. GVA assumptions'!$F$13</f>
        <v>0</v>
      </c>
      <c r="CB35" s="186">
        <f>U35/100*'8. GVA assumptions'!$F$13</f>
        <v>0</v>
      </c>
      <c r="CC35" s="189">
        <f>V35/100*'8. GVA assumptions'!$F$13</f>
        <v>1.1052699931015209E-2</v>
      </c>
      <c r="CD35" s="185">
        <f>W35/100*'8. GVA assumptions'!$F$14</f>
        <v>0</v>
      </c>
      <c r="CE35" s="186">
        <f>X35/100*'8. GVA assumptions'!$F$14</f>
        <v>0</v>
      </c>
      <c r="CF35" s="189">
        <f>Y35/100*'8. GVA assumptions'!$F$14</f>
        <v>1.9498289810345739E-3</v>
      </c>
      <c r="CG35" s="185">
        <f>Z35/100*'8. GVA assumptions'!$F$15</f>
        <v>0</v>
      </c>
      <c r="CH35" s="186">
        <f>AA35/100*'8. GVA assumptions'!$F$15</f>
        <v>0</v>
      </c>
      <c r="CI35" s="189">
        <f>AB35/100*'8. GVA assumptions'!$F$15</f>
        <v>7.9958826393941255E-3</v>
      </c>
      <c r="CJ35" s="185">
        <f>AC35/100*'8. GVA assumptions'!$F$16</f>
        <v>0</v>
      </c>
      <c r="CK35" s="186">
        <f>AD35/100*'8. GVA assumptions'!$F$16</f>
        <v>0</v>
      </c>
      <c r="CL35" s="189">
        <f>AE35/100*'8. GVA assumptions'!$F$16</f>
        <v>0</v>
      </c>
      <c r="CM35" s="186">
        <f t="shared" si="18"/>
        <v>8.2247479287377197E-4</v>
      </c>
      <c r="CN35" s="186">
        <f t="shared" si="19"/>
        <v>0.2140515444046987</v>
      </c>
      <c r="CO35" s="186">
        <f t="shared" si="20"/>
        <v>0.23504995595614261</v>
      </c>
      <c r="CP35" s="185">
        <f>AI35/100*'8. GVA assumptions'!$F$8</f>
        <v>2.5786058109646689E-5</v>
      </c>
      <c r="CQ35" s="186">
        <f>AJ35/100*'8. GVA assumptions'!$F$8</f>
        <v>0.11431393248088564</v>
      </c>
      <c r="CR35" s="186">
        <f>AK35/100*'8. GVA assumptions'!$F$10</f>
        <v>7.9668873476412523E-4</v>
      </c>
      <c r="CS35" s="186">
        <f>AL35/100*'8. GVA assumptions'!$F$10</f>
        <v>9.9737611923813072E-2</v>
      </c>
      <c r="CT35" s="186">
        <f>AM35/100*'8. GVA assumptions'!$F$12</f>
        <v>0</v>
      </c>
      <c r="CU35" s="186">
        <f>AN35/100*'8. GVA assumptions'!$F$12</f>
        <v>0</v>
      </c>
      <c r="CV35" s="186">
        <f>AO35/100*'8. GVA assumptions'!$F$13</f>
        <v>0</v>
      </c>
      <c r="CW35" s="186">
        <f>AP35/100*'8. GVA assumptions'!$F$13</f>
        <v>1.1052699931015209E-2</v>
      </c>
      <c r="CX35" s="186">
        <f>AQ35/100*'8. GVA assumptions'!$F$14</f>
        <v>0</v>
      </c>
      <c r="CY35" s="186">
        <f>AR35/100*'8. GVA assumptions'!$F$14</f>
        <v>1.9498289810345739E-3</v>
      </c>
      <c r="CZ35" s="186">
        <f>AS35/100*'8. GVA assumptions'!$F$15</f>
        <v>0</v>
      </c>
      <c r="DA35" s="186">
        <f>AT35/100*'8. GVA assumptions'!$F$15</f>
        <v>7.9958826393941255E-3</v>
      </c>
      <c r="DB35" s="186">
        <f>AU35/100*'8. GVA assumptions'!$F$16</f>
        <v>0</v>
      </c>
      <c r="DC35" s="186">
        <f>AV35/100*'8. GVA assumptions'!$F$16</f>
        <v>0</v>
      </c>
      <c r="DD35" s="185">
        <f t="shared" si="29"/>
        <v>8.2247479287377197E-4</v>
      </c>
      <c r="DE35" s="186">
        <f t="shared" si="30"/>
        <v>0.23504995595614261</v>
      </c>
      <c r="DF35" s="195">
        <f>AY35/100*'8. GVA assumptions'!$F$8</f>
        <v>5.716985926949765E-2</v>
      </c>
      <c r="DG35" s="186">
        <f>AZ35/100*'8. GVA assumptions'!$F$10</f>
        <v>5.02671503292886E-2</v>
      </c>
      <c r="DH35" s="186">
        <f>BA35/100*'8. GVA assumptions'!$F$12</f>
        <v>0</v>
      </c>
      <c r="DI35" s="186">
        <f>BB35/100*'8. GVA assumptions'!$F$13</f>
        <v>2.7631749827538021E-3</v>
      </c>
      <c r="DJ35" s="186">
        <f>BC35/100*'8. GVA assumptions'!$F$14</f>
        <v>4.8745724525864348E-4</v>
      </c>
      <c r="DK35" s="186">
        <f>BD35/100*'8. GVA assumptions'!$F$15</f>
        <v>1.9989706598485314E-3</v>
      </c>
      <c r="DL35" s="189">
        <f>BE35/100*'8. GVA assumptions'!$F$16</f>
        <v>0</v>
      </c>
      <c r="DM35" s="192">
        <f t="shared" si="31"/>
        <v>0.11268661248664721</v>
      </c>
      <c r="DN35" s="193">
        <f t="shared" si="21"/>
        <v>1.6015475833910446</v>
      </c>
      <c r="DO35" s="198"/>
      <c r="DP35" s="198"/>
      <c r="DQ35" s="198"/>
      <c r="DR35" s="198"/>
      <c r="DS35" s="198"/>
      <c r="DT35" s="198"/>
    </row>
    <row r="36" spans="1:124">
      <c r="A36" s="146" t="s">
        <v>268</v>
      </c>
      <c r="B36" s="190">
        <v>7.0330726562500001E-2</v>
      </c>
      <c r="C36" s="147">
        <v>1.0948315429687499E-2</v>
      </c>
      <c r="D36" s="147">
        <v>9.39217071533203E-5</v>
      </c>
      <c r="E36" s="147">
        <v>5.0207789062500001E-2</v>
      </c>
      <c r="F36" s="147">
        <v>1.9571220703124999E-2</v>
      </c>
      <c r="G36" s="147">
        <v>2.33436840820313E-3</v>
      </c>
      <c r="H36" s="147">
        <v>0</v>
      </c>
      <c r="I36" s="187">
        <f t="shared" si="3"/>
        <v>0.15348634187316895</v>
      </c>
      <c r="J36" s="188"/>
      <c r="K36" s="190">
        <v>2.4936E-2</v>
      </c>
      <c r="L36" s="147">
        <f>B36</f>
        <v>7.0330726562500001E-2</v>
      </c>
      <c r="M36" s="194"/>
      <c r="N36" s="190">
        <v>3.9861200999999997E-3</v>
      </c>
      <c r="O36" s="147">
        <f>C36</f>
        <v>1.0948315429687499E-2</v>
      </c>
      <c r="P36" s="194"/>
      <c r="Q36" s="190"/>
      <c r="R36" s="147"/>
      <c r="S36" s="194"/>
      <c r="T36" s="190">
        <v>0</v>
      </c>
      <c r="U36" s="147">
        <f>E36</f>
        <v>5.0207789062500001E-2</v>
      </c>
      <c r="V36" s="194"/>
      <c r="W36" s="190">
        <v>0</v>
      </c>
      <c r="X36" s="147">
        <f>F36</f>
        <v>1.9571220703124999E-2</v>
      </c>
      <c r="Y36" s="194"/>
      <c r="Z36" s="190">
        <v>0</v>
      </c>
      <c r="AA36" s="147">
        <f>G36</f>
        <v>2.33436840820313E-3</v>
      </c>
      <c r="AB36" s="194"/>
      <c r="AC36" s="147"/>
      <c r="AD36" s="147"/>
      <c r="AE36" s="194"/>
      <c r="AF36" s="185">
        <f t="shared" si="4"/>
        <v>2.89221201E-2</v>
      </c>
      <c r="AG36" s="186">
        <f>AD36+AA36+X36+U36+R36+O36+L36</f>
        <v>0.15339242016601562</v>
      </c>
      <c r="AH36" s="186">
        <f t="shared" si="6"/>
        <v>0</v>
      </c>
      <c r="AI36" s="184">
        <f t="shared" si="7"/>
        <v>2.4936E-2</v>
      </c>
      <c r="AJ36" s="183">
        <f>L36</f>
        <v>7.0330726562500001E-2</v>
      </c>
      <c r="AK36" s="184">
        <f t="shared" si="8"/>
        <v>3.9861200999999997E-3</v>
      </c>
      <c r="AL36" s="183">
        <f>O36</f>
        <v>1.0948315429687499E-2</v>
      </c>
      <c r="AM36" s="184">
        <f t="shared" si="9"/>
        <v>0</v>
      </c>
      <c r="AN36" s="194">
        <f>Q36</f>
        <v>0</v>
      </c>
      <c r="AO36" s="190">
        <f t="shared" si="11"/>
        <v>0</v>
      </c>
      <c r="AP36" s="194">
        <f>U36</f>
        <v>5.0207789062500001E-2</v>
      </c>
      <c r="AQ36" s="190">
        <f t="shared" si="12"/>
        <v>0</v>
      </c>
      <c r="AR36" s="194">
        <f>X36</f>
        <v>1.9571220703124999E-2</v>
      </c>
      <c r="AS36" s="190">
        <f t="shared" si="13"/>
        <v>0</v>
      </c>
      <c r="AT36" s="194">
        <f>AA36</f>
        <v>2.33436840820313E-3</v>
      </c>
      <c r="AU36" s="147">
        <f t="shared" si="14"/>
        <v>0</v>
      </c>
      <c r="AV36" s="147">
        <f>AD36</f>
        <v>0</v>
      </c>
      <c r="AW36" s="190">
        <f t="shared" si="41"/>
        <v>2.89221201E-2</v>
      </c>
      <c r="AX36" s="147">
        <f>AV36+AT36+AR36+AP36+AN36+AL36+AJ36</f>
        <v>0.15339242016601562</v>
      </c>
      <c r="AY36" s="191">
        <f>AI36+((AJ36-AI36)*'9. BE assumptions'!B36)</f>
        <v>4.763336328125E-2</v>
      </c>
      <c r="AZ36" s="192">
        <f>AK36+((AL36-AK36)*'9. BE assumptions'!C36)</f>
        <v>7.4672177648437491E-3</v>
      </c>
      <c r="BA36" s="192">
        <f>AM36+((AN36-AM36)*'9. BE assumptions'!D36)</f>
        <v>0</v>
      </c>
      <c r="BB36" s="192">
        <f>AO36+((AP36-AO36)*'9. BE assumptions'!E36)</f>
        <v>2.510389453125E-2</v>
      </c>
      <c r="BC36" s="192">
        <f>AQ36+((AR36-AQ36)*'9. BE assumptions'!F36)</f>
        <v>4.8928051757812499E-3</v>
      </c>
      <c r="BD36" s="192">
        <f>AS36+((AT36-AS36)*'9. BE assumptions'!G36)</f>
        <v>5.835921020507825E-4</v>
      </c>
      <c r="BE36" s="193">
        <f>AU36+(AV36-AU36)*'9. BE assumptions'!H36</f>
        <v>0</v>
      </c>
      <c r="BF36" s="192">
        <f t="shared" si="15"/>
        <v>8.5680872855175783E-2</v>
      </c>
      <c r="BG36" s="193">
        <f t="shared" si="16"/>
        <v>1.2177311202810557</v>
      </c>
      <c r="BH36" s="154"/>
      <c r="BI36" s="185">
        <f>B36/100*'8. GVA assumptions'!$F$8</f>
        <v>3.340450888572763E-2</v>
      </c>
      <c r="BJ36" s="147">
        <f>C36/100*'8. GVA assumptions'!$F$10</f>
        <v>4.5872620073833387E-3</v>
      </c>
      <c r="BK36" s="186">
        <f>D36/100*'8. GVA assumptions'!$F$12</f>
        <v>5.2498201945777359E-5</v>
      </c>
      <c r="BL36" s="186">
        <f>E36/100*'8. GVA assumptions'!$F$13</f>
        <v>2.4311536778412055E-2</v>
      </c>
      <c r="BM36" s="186">
        <f>F36/100*'8. GVA assumptions'!$F$14</f>
        <v>8.6730968018405227E-3</v>
      </c>
      <c r="BN36" s="186">
        <f>G36/100*'8. GVA assumptions'!$F$15</f>
        <v>1.3709612240689383E-3</v>
      </c>
      <c r="BO36" s="186">
        <f>H36/100*'8. GVA assumptions'!$F$16</f>
        <v>0</v>
      </c>
      <c r="BP36" s="187">
        <f t="shared" si="17"/>
        <v>7.2399863899378247E-2</v>
      </c>
      <c r="BQ36" s="154"/>
      <c r="BR36" s="185">
        <f>K36/100*'8. GVA assumptions'!$F$8</f>
        <v>1.1843683042777527E-2</v>
      </c>
      <c r="BS36" s="186">
        <f>L36/100*'8. GVA assumptions'!$F$8</f>
        <v>3.340450888572763E-2</v>
      </c>
      <c r="BT36" s="189">
        <f>M36/100*'8. GVA assumptions'!$F$8</f>
        <v>0</v>
      </c>
      <c r="BU36" s="190">
        <f>N36/100*'8. GVA assumptions'!$F$10</f>
        <v>1.6701544095098291E-3</v>
      </c>
      <c r="BV36" s="147">
        <f>O36/100*'8. GVA assumptions'!$F$10</f>
        <v>4.5872620073833387E-3</v>
      </c>
      <c r="BW36" s="194">
        <f>P36/100*'8. GVA assumptions'!$F$10</f>
        <v>0</v>
      </c>
      <c r="BX36" s="185">
        <f>Q36/100*'8. GVA assumptions'!$F$12</f>
        <v>0</v>
      </c>
      <c r="BY36" s="186">
        <f>R36/100*'8. GVA assumptions'!$F$12</f>
        <v>0</v>
      </c>
      <c r="BZ36" s="189">
        <f>S36/100*'8. GVA assumptions'!$F$12</f>
        <v>0</v>
      </c>
      <c r="CA36" s="185">
        <f>T36/100*'8. GVA assumptions'!$F$13</f>
        <v>0</v>
      </c>
      <c r="CB36" s="186">
        <f>U36/100*'8. GVA assumptions'!$F$13</f>
        <v>2.4311536778412055E-2</v>
      </c>
      <c r="CC36" s="189">
        <f>V36/100*'8. GVA assumptions'!$F$13</f>
        <v>0</v>
      </c>
      <c r="CD36" s="185">
        <f>W36/100*'8. GVA assumptions'!$F$14</f>
        <v>0</v>
      </c>
      <c r="CE36" s="186">
        <f>X36/100*'8. GVA assumptions'!$F$14</f>
        <v>8.6730968018405227E-3</v>
      </c>
      <c r="CF36" s="189">
        <f>Y36/100*'8. GVA assumptions'!$F$14</f>
        <v>0</v>
      </c>
      <c r="CG36" s="185">
        <f>Z36/100*'8. GVA assumptions'!$F$15</f>
        <v>0</v>
      </c>
      <c r="CH36" s="186">
        <f>AA36/100*'8. GVA assumptions'!$F$15</f>
        <v>1.3709612240689383E-3</v>
      </c>
      <c r="CI36" s="189">
        <f>AB36/100*'8. GVA assumptions'!$F$15</f>
        <v>0</v>
      </c>
      <c r="CJ36" s="185">
        <f>AC36/100*'8. GVA assumptions'!$F$16</f>
        <v>0</v>
      </c>
      <c r="CK36" s="186">
        <f>AD36/100*'8. GVA assumptions'!$F$16</f>
        <v>0</v>
      </c>
      <c r="CL36" s="189">
        <f>AE36/100*'8. GVA assumptions'!$F$16</f>
        <v>0</v>
      </c>
      <c r="CM36" s="186">
        <f t="shared" si="18"/>
        <v>1.3513837452287356E-2</v>
      </c>
      <c r="CN36" s="186">
        <f t="shared" si="19"/>
        <v>7.2347365697432484E-2</v>
      </c>
      <c r="CO36" s="186">
        <f t="shared" si="20"/>
        <v>0</v>
      </c>
      <c r="CP36" s="185">
        <f>AI36/100*'8. GVA assumptions'!$F$8</f>
        <v>1.1843683042777527E-2</v>
      </c>
      <c r="CQ36" s="186">
        <f>AJ36/100*'8. GVA assumptions'!$F$8</f>
        <v>3.340450888572763E-2</v>
      </c>
      <c r="CR36" s="186">
        <f>AK36/100*'8. GVA assumptions'!$F$10</f>
        <v>1.6701544095098291E-3</v>
      </c>
      <c r="CS36" s="186">
        <f>AL36/100*'8. GVA assumptions'!$F$10</f>
        <v>4.5872620073833387E-3</v>
      </c>
      <c r="CT36" s="186">
        <f>AM36/100*'8. GVA assumptions'!$F$12</f>
        <v>0</v>
      </c>
      <c r="CU36" s="186">
        <f>AN36/100*'8. GVA assumptions'!$F$12</f>
        <v>0</v>
      </c>
      <c r="CV36" s="186">
        <f>AO36/100*'8. GVA assumptions'!$F$13</f>
        <v>0</v>
      </c>
      <c r="CW36" s="186">
        <f>AP36/100*'8. GVA assumptions'!$F$13</f>
        <v>2.4311536778412055E-2</v>
      </c>
      <c r="CX36" s="186">
        <f>AQ36/100*'8. GVA assumptions'!$F$14</f>
        <v>0</v>
      </c>
      <c r="CY36" s="186">
        <f>AR36/100*'8. GVA assumptions'!$F$14</f>
        <v>8.6730968018405227E-3</v>
      </c>
      <c r="CZ36" s="186">
        <f>AS36/100*'8. GVA assumptions'!$F$15</f>
        <v>0</v>
      </c>
      <c r="DA36" s="186">
        <f>AT36/100*'8. GVA assumptions'!$F$15</f>
        <v>1.3709612240689383E-3</v>
      </c>
      <c r="DB36" s="186">
        <f>AU36/100*'8. GVA assumptions'!$F$16</f>
        <v>0</v>
      </c>
      <c r="DC36" s="186">
        <f>AV36/100*'8. GVA assumptions'!$F$16</f>
        <v>0</v>
      </c>
      <c r="DD36" s="185">
        <f t="shared" si="29"/>
        <v>1.3513837452287356E-2</v>
      </c>
      <c r="DE36" s="186">
        <f t="shared" si="30"/>
        <v>7.2347365697432484E-2</v>
      </c>
      <c r="DF36" s="195">
        <f>AY36/100*'8. GVA assumptions'!$F$8</f>
        <v>2.2624095964252581E-2</v>
      </c>
      <c r="DG36" s="186">
        <f>AZ36/100*'8. GVA assumptions'!$F$10</f>
        <v>3.1287082084465834E-3</v>
      </c>
      <c r="DH36" s="186">
        <f>BA36/100*'8. GVA assumptions'!$F$12</f>
        <v>0</v>
      </c>
      <c r="DI36" s="186">
        <f>BB36/100*'8. GVA assumptions'!$F$13</f>
        <v>1.2155768389206028E-2</v>
      </c>
      <c r="DJ36" s="186">
        <f>BC36/100*'8. GVA assumptions'!$F$14</f>
        <v>2.1682742004601307E-3</v>
      </c>
      <c r="DK36" s="186">
        <f>BD36/100*'8. GVA assumptions'!$F$15</f>
        <v>3.4274030601723457E-4</v>
      </c>
      <c r="DL36" s="189">
        <f>BE36/100*'8. GVA assumptions'!$F$16</f>
        <v>0</v>
      </c>
      <c r="DM36" s="192">
        <f t="shared" si="31"/>
        <v>4.0419587068382556E-2</v>
      </c>
      <c r="DN36" s="193">
        <f t="shared" si="21"/>
        <v>0.57445947271422881</v>
      </c>
      <c r="DO36" s="154"/>
      <c r="DP36" s="154"/>
      <c r="DQ36" s="154"/>
      <c r="DR36" s="154"/>
      <c r="DS36" s="154"/>
      <c r="DT36" s="154"/>
    </row>
    <row r="37" spans="1:124">
      <c r="A37" s="146" t="s">
        <v>269</v>
      </c>
      <c r="B37" s="190">
        <v>0</v>
      </c>
      <c r="C37" s="147">
        <v>0</v>
      </c>
      <c r="D37" s="147">
        <v>0</v>
      </c>
      <c r="E37" s="147">
        <v>0</v>
      </c>
      <c r="F37" s="147">
        <v>0</v>
      </c>
      <c r="G37" s="147">
        <v>0</v>
      </c>
      <c r="H37" s="147">
        <v>0</v>
      </c>
      <c r="I37" s="187">
        <f t="shared" si="3"/>
        <v>0</v>
      </c>
      <c r="J37" s="188"/>
      <c r="K37" s="190"/>
      <c r="L37" s="147"/>
      <c r="M37" s="194"/>
      <c r="N37" s="190"/>
      <c r="O37" s="147"/>
      <c r="P37" s="194"/>
      <c r="Q37" s="190"/>
      <c r="R37" s="147"/>
      <c r="S37" s="194"/>
      <c r="T37" s="190"/>
      <c r="U37" s="147"/>
      <c r="V37" s="194"/>
      <c r="W37" s="190"/>
      <c r="X37" s="147"/>
      <c r="Y37" s="194"/>
      <c r="Z37" s="190"/>
      <c r="AA37" s="147"/>
      <c r="AB37" s="194"/>
      <c r="AC37" s="147"/>
      <c r="AD37" s="147"/>
      <c r="AE37" s="194"/>
      <c r="AF37" s="185"/>
      <c r="AG37" s="186"/>
      <c r="AH37" s="186"/>
      <c r="AI37" s="184">
        <f t="shared" si="7"/>
        <v>0</v>
      </c>
      <c r="AJ37" s="183">
        <f t="shared" ref="AJ37:AJ42" si="48">K37</f>
        <v>0</v>
      </c>
      <c r="AK37" s="184">
        <f t="shared" si="8"/>
        <v>0</v>
      </c>
      <c r="AL37" s="183">
        <f t="shared" ref="AL37:AL42" si="49">N37</f>
        <v>0</v>
      </c>
      <c r="AM37" s="184">
        <f t="shared" si="9"/>
        <v>0</v>
      </c>
      <c r="AN37" s="194">
        <f t="shared" si="10"/>
        <v>0</v>
      </c>
      <c r="AO37" s="190">
        <f t="shared" si="11"/>
        <v>0</v>
      </c>
      <c r="AP37" s="194">
        <f t="shared" ref="AP37:AP42" si="50">T37</f>
        <v>0</v>
      </c>
      <c r="AQ37" s="190">
        <f t="shared" si="12"/>
        <v>0</v>
      </c>
      <c r="AR37" s="194">
        <f t="shared" ref="AR37:AR45" si="51">W37</f>
        <v>0</v>
      </c>
      <c r="AS37" s="190">
        <f t="shared" si="13"/>
        <v>0</v>
      </c>
      <c r="AT37" s="194">
        <f t="shared" ref="AT37:AT45" si="52">Z37</f>
        <v>0</v>
      </c>
      <c r="AU37" s="147">
        <f t="shared" si="14"/>
        <v>0</v>
      </c>
      <c r="AV37" s="147">
        <f t="shared" ref="AV37:AV59" si="53">AC37</f>
        <v>0</v>
      </c>
      <c r="AW37" s="190">
        <f t="shared" si="41"/>
        <v>0</v>
      </c>
      <c r="AX37" s="147">
        <f t="shared" si="41"/>
        <v>0</v>
      </c>
      <c r="AY37" s="191">
        <f>AI37+((AJ37-AI37)*'9. BE assumptions'!B37)</f>
        <v>0</v>
      </c>
      <c r="AZ37" s="192">
        <f>AK37+((AL37-AK37)*'9. BE assumptions'!C37)</f>
        <v>0</v>
      </c>
      <c r="BA37" s="192">
        <f>AM37+((AN37-AM37)*'9. BE assumptions'!D37)</f>
        <v>0</v>
      </c>
      <c r="BB37" s="192">
        <f>AO37+((AP37-AO37)*'9. BE assumptions'!E37)</f>
        <v>0</v>
      </c>
      <c r="BC37" s="192">
        <f>AQ37+((AR37-AQ37)*'9. BE assumptions'!F37)</f>
        <v>0</v>
      </c>
      <c r="BD37" s="192">
        <f>AS37+((AT37-AS37)*'9. BE assumptions'!G37)</f>
        <v>0</v>
      </c>
      <c r="BE37" s="193">
        <f>AU37+(AV37-AU37)*'9. BE assumptions'!H37</f>
        <v>0</v>
      </c>
      <c r="BF37" s="192">
        <f t="shared" si="15"/>
        <v>0</v>
      </c>
      <c r="BG37" s="193">
        <f t="shared" si="16"/>
        <v>0</v>
      </c>
      <c r="BH37" s="154"/>
      <c r="BI37" s="185">
        <f>B37/100*'8. GVA assumptions'!$F$8</f>
        <v>0</v>
      </c>
      <c r="BJ37" s="147">
        <f>C37/100*'8. GVA assumptions'!$F$10</f>
        <v>0</v>
      </c>
      <c r="BK37" s="186">
        <f>D37/100*'8. GVA assumptions'!$F$12</f>
        <v>0</v>
      </c>
      <c r="BL37" s="186">
        <f>E37/100*'8. GVA assumptions'!$F$13</f>
        <v>0</v>
      </c>
      <c r="BM37" s="186">
        <f>F37/100*'8. GVA assumptions'!$F$14</f>
        <v>0</v>
      </c>
      <c r="BN37" s="186">
        <f>G37/100*'8. GVA assumptions'!$F$15</f>
        <v>0</v>
      </c>
      <c r="BO37" s="186">
        <f>H37/100*'8. GVA assumptions'!$F$16</f>
        <v>0</v>
      </c>
      <c r="BP37" s="187">
        <f t="shared" si="17"/>
        <v>0</v>
      </c>
      <c r="BQ37" s="154"/>
      <c r="BR37" s="185">
        <f>K37/100*'8. GVA assumptions'!$F$8</f>
        <v>0</v>
      </c>
      <c r="BS37" s="186">
        <f>L37/100*'8. GVA assumptions'!$F$8</f>
        <v>0</v>
      </c>
      <c r="BT37" s="189">
        <f>M37/100*'8. GVA assumptions'!$F$8</f>
        <v>0</v>
      </c>
      <c r="BU37" s="190">
        <f>N37/100*'8. GVA assumptions'!$F$10</f>
        <v>0</v>
      </c>
      <c r="BV37" s="147">
        <f>O37/100*'8. GVA assumptions'!$F$10</f>
        <v>0</v>
      </c>
      <c r="BW37" s="194">
        <f>P37/100*'8. GVA assumptions'!$F$10</f>
        <v>0</v>
      </c>
      <c r="BX37" s="185">
        <f>Q37/100*'8. GVA assumptions'!$F$12</f>
        <v>0</v>
      </c>
      <c r="BY37" s="186">
        <f>R37/100*'8. GVA assumptions'!$F$12</f>
        <v>0</v>
      </c>
      <c r="BZ37" s="189">
        <f>S37/100*'8. GVA assumptions'!$F$12</f>
        <v>0</v>
      </c>
      <c r="CA37" s="185">
        <f>T37/100*'8. GVA assumptions'!$F$13</f>
        <v>0</v>
      </c>
      <c r="CB37" s="186">
        <f>U37/100*'8. GVA assumptions'!$F$13</f>
        <v>0</v>
      </c>
      <c r="CC37" s="189">
        <f>V37/100*'8. GVA assumptions'!$F$13</f>
        <v>0</v>
      </c>
      <c r="CD37" s="185">
        <f>W37/100*'8. GVA assumptions'!$F$14</f>
        <v>0</v>
      </c>
      <c r="CE37" s="186">
        <f>X37/100*'8. GVA assumptions'!$F$14</f>
        <v>0</v>
      </c>
      <c r="CF37" s="189">
        <f>Y37/100*'8. GVA assumptions'!$F$14</f>
        <v>0</v>
      </c>
      <c r="CG37" s="185">
        <f>Z37/100*'8. GVA assumptions'!$F$15</f>
        <v>0</v>
      </c>
      <c r="CH37" s="186">
        <f>AA37/100*'8. GVA assumptions'!$F$15</f>
        <v>0</v>
      </c>
      <c r="CI37" s="189">
        <f>AB37/100*'8. GVA assumptions'!$F$15</f>
        <v>0</v>
      </c>
      <c r="CJ37" s="185">
        <f>AC37/100*'8. GVA assumptions'!$F$16</f>
        <v>0</v>
      </c>
      <c r="CK37" s="186">
        <f>AD37/100*'8. GVA assumptions'!$F$16</f>
        <v>0</v>
      </c>
      <c r="CL37" s="189">
        <f>AE37/100*'8. GVA assumptions'!$F$16</f>
        <v>0</v>
      </c>
      <c r="CM37" s="186">
        <f t="shared" si="18"/>
        <v>0</v>
      </c>
      <c r="CN37" s="186">
        <f t="shared" si="19"/>
        <v>0</v>
      </c>
      <c r="CO37" s="186">
        <f t="shared" si="20"/>
        <v>0</v>
      </c>
      <c r="CP37" s="185">
        <f>AI37/100*'8. GVA assumptions'!$F$8</f>
        <v>0</v>
      </c>
      <c r="CQ37" s="186">
        <f>AJ37/100*'8. GVA assumptions'!$F$8</f>
        <v>0</v>
      </c>
      <c r="CR37" s="186">
        <f>AK37/100*'8. GVA assumptions'!$F$10</f>
        <v>0</v>
      </c>
      <c r="CS37" s="186">
        <f>AL37/100*'8. GVA assumptions'!$F$10</f>
        <v>0</v>
      </c>
      <c r="CT37" s="186">
        <f>AM37/100*'8. GVA assumptions'!$F$12</f>
        <v>0</v>
      </c>
      <c r="CU37" s="186">
        <f>AN37/100*'8. GVA assumptions'!$F$12</f>
        <v>0</v>
      </c>
      <c r="CV37" s="186">
        <f>AO37/100*'8. GVA assumptions'!$F$13</f>
        <v>0</v>
      </c>
      <c r="CW37" s="186">
        <f>AP37/100*'8. GVA assumptions'!$F$13</f>
        <v>0</v>
      </c>
      <c r="CX37" s="186">
        <f>AQ37/100*'8. GVA assumptions'!$F$14</f>
        <v>0</v>
      </c>
      <c r="CY37" s="186">
        <f>AR37/100*'8. GVA assumptions'!$F$14</f>
        <v>0</v>
      </c>
      <c r="CZ37" s="186">
        <f>AS37/100*'8. GVA assumptions'!$F$15</f>
        <v>0</v>
      </c>
      <c r="DA37" s="186">
        <f>AT37/100*'8. GVA assumptions'!$F$15</f>
        <v>0</v>
      </c>
      <c r="DB37" s="186">
        <f>AU37/100*'8. GVA assumptions'!$F$16</f>
        <v>0</v>
      </c>
      <c r="DC37" s="186">
        <f>AV37/100*'8. GVA assumptions'!$F$16</f>
        <v>0</v>
      </c>
      <c r="DD37" s="185">
        <f t="shared" si="29"/>
        <v>0</v>
      </c>
      <c r="DE37" s="186">
        <f t="shared" si="30"/>
        <v>0</v>
      </c>
      <c r="DF37" s="195">
        <f>AY37/100*'8. GVA assumptions'!$F$8</f>
        <v>0</v>
      </c>
      <c r="DG37" s="186">
        <f>AZ37/100*'8. GVA assumptions'!$F$10</f>
        <v>0</v>
      </c>
      <c r="DH37" s="186">
        <f>BA37/100*'8. GVA assumptions'!$F$12</f>
        <v>0</v>
      </c>
      <c r="DI37" s="186">
        <f>BB37/100*'8. GVA assumptions'!$F$13</f>
        <v>0</v>
      </c>
      <c r="DJ37" s="186">
        <f>BC37/100*'8. GVA assumptions'!$F$14</f>
        <v>0</v>
      </c>
      <c r="DK37" s="186">
        <f>BD37/100*'8. GVA assumptions'!$F$15</f>
        <v>0</v>
      </c>
      <c r="DL37" s="189">
        <f>BE37/100*'8. GVA assumptions'!$F$16</f>
        <v>0</v>
      </c>
      <c r="DM37" s="192">
        <f t="shared" si="31"/>
        <v>0</v>
      </c>
      <c r="DN37" s="193">
        <f t="shared" si="21"/>
        <v>0</v>
      </c>
      <c r="DO37" s="154"/>
      <c r="DP37" s="154"/>
      <c r="DQ37" s="154"/>
      <c r="DR37" s="154"/>
      <c r="DS37" s="154"/>
      <c r="DT37" s="154"/>
    </row>
    <row r="38" spans="1:124">
      <c r="A38" s="146" t="s">
        <v>270</v>
      </c>
      <c r="B38" s="190">
        <v>1.30347033691406E-3</v>
      </c>
      <c r="C38" s="147">
        <v>1.8036764526367199E-4</v>
      </c>
      <c r="D38" s="147">
        <v>1.50274729728699E-6</v>
      </c>
      <c r="E38" s="147">
        <v>9.6288909912109401E-4</v>
      </c>
      <c r="F38" s="147">
        <v>3.4010018920898396E-4</v>
      </c>
      <c r="G38" s="147">
        <v>4.1747272491455098E-5</v>
      </c>
      <c r="H38" s="147">
        <v>0</v>
      </c>
      <c r="I38" s="187">
        <f t="shared" si="3"/>
        <v>2.8300772902965518E-3</v>
      </c>
      <c r="J38" s="188"/>
      <c r="K38" s="190"/>
      <c r="L38" s="147"/>
      <c r="M38" s="194"/>
      <c r="N38" s="190"/>
      <c r="O38" s="147"/>
      <c r="P38" s="194"/>
      <c r="Q38" s="190"/>
      <c r="R38" s="147"/>
      <c r="S38" s="194"/>
      <c r="T38" s="190"/>
      <c r="U38" s="147"/>
      <c r="V38" s="194"/>
      <c r="W38" s="190"/>
      <c r="X38" s="147"/>
      <c r="Y38" s="194"/>
      <c r="Z38" s="190"/>
      <c r="AA38" s="147"/>
      <c r="AB38" s="194"/>
      <c r="AC38" s="147"/>
      <c r="AD38" s="147"/>
      <c r="AE38" s="194"/>
      <c r="AF38" s="185"/>
      <c r="AG38" s="186"/>
      <c r="AH38" s="186"/>
      <c r="AI38" s="184">
        <f t="shared" si="7"/>
        <v>0</v>
      </c>
      <c r="AJ38" s="183">
        <f t="shared" si="48"/>
        <v>0</v>
      </c>
      <c r="AK38" s="184">
        <f t="shared" si="8"/>
        <v>0</v>
      </c>
      <c r="AL38" s="183">
        <f t="shared" si="49"/>
        <v>0</v>
      </c>
      <c r="AM38" s="184">
        <f t="shared" si="9"/>
        <v>0</v>
      </c>
      <c r="AN38" s="194">
        <f t="shared" si="10"/>
        <v>0</v>
      </c>
      <c r="AO38" s="190">
        <f t="shared" si="11"/>
        <v>0</v>
      </c>
      <c r="AP38" s="194">
        <f t="shared" si="50"/>
        <v>0</v>
      </c>
      <c r="AQ38" s="190">
        <f t="shared" si="12"/>
        <v>0</v>
      </c>
      <c r="AR38" s="194">
        <f t="shared" si="51"/>
        <v>0</v>
      </c>
      <c r="AS38" s="190">
        <f t="shared" si="13"/>
        <v>0</v>
      </c>
      <c r="AT38" s="194">
        <f t="shared" si="52"/>
        <v>0</v>
      </c>
      <c r="AU38" s="147">
        <f t="shared" si="14"/>
        <v>0</v>
      </c>
      <c r="AV38" s="147">
        <f t="shared" si="53"/>
        <v>0</v>
      </c>
      <c r="AW38" s="190">
        <f t="shared" si="41"/>
        <v>0</v>
      </c>
      <c r="AX38" s="147">
        <f t="shared" si="41"/>
        <v>0</v>
      </c>
      <c r="AY38" s="191">
        <f>AI38+((AJ38-AI38)*'9. BE assumptions'!B38)</f>
        <v>0</v>
      </c>
      <c r="AZ38" s="192">
        <f>AK38+((AL38-AK38)*'9. BE assumptions'!C38)</f>
        <v>0</v>
      </c>
      <c r="BA38" s="192">
        <f>AM38+((AN38-AM38)*'9. BE assumptions'!D38)</f>
        <v>0</v>
      </c>
      <c r="BB38" s="192">
        <f>AO38+((AP38-AO38)*'9. BE assumptions'!E38)</f>
        <v>0</v>
      </c>
      <c r="BC38" s="192">
        <f>AQ38+((AR38-AQ38)*'9. BE assumptions'!F38)</f>
        <v>0</v>
      </c>
      <c r="BD38" s="192">
        <f>AS38+((AT38-AS38)*'9. BE assumptions'!G38)</f>
        <v>0</v>
      </c>
      <c r="BE38" s="193">
        <f>AU38+(AV38-AU38)*'9. BE assumptions'!H38</f>
        <v>0</v>
      </c>
      <c r="BF38" s="192">
        <f t="shared" si="15"/>
        <v>0</v>
      </c>
      <c r="BG38" s="193">
        <f t="shared" si="16"/>
        <v>0</v>
      </c>
      <c r="BH38" s="154"/>
      <c r="BI38" s="185">
        <f>B38/100*'8. GVA assumptions'!$F$8</f>
        <v>6.1910047826726664E-4</v>
      </c>
      <c r="BJ38" s="147">
        <f>C38/100*'8. GVA assumptions'!$F$10</f>
        <v>7.5572689862010535E-5</v>
      </c>
      <c r="BK38" s="186">
        <f>D38/100*'8. GVA assumptions'!$F$12</f>
        <v>8.399712215373054E-7</v>
      </c>
      <c r="BL38" s="186">
        <f>E38/100*'8. GVA assumptions'!$F$13</f>
        <v>4.662486475489686E-4</v>
      </c>
      <c r="BM38" s="186">
        <f>F38/100*'8. GVA assumptions'!$F$14</f>
        <v>1.5071731641464777E-4</v>
      </c>
      <c r="BN38" s="186">
        <f>G38/100*'8. GVA assumptions'!$F$15</f>
        <v>2.4517934527943829E-5</v>
      </c>
      <c r="BO38" s="186">
        <f>H38/100*'8. GVA assumptions'!$F$16</f>
        <v>0</v>
      </c>
      <c r="BP38" s="187">
        <f t="shared" si="17"/>
        <v>1.3369970378423748E-3</v>
      </c>
      <c r="BQ38" s="154"/>
      <c r="BR38" s="185">
        <f>K38/100*'8. GVA assumptions'!$F$8</f>
        <v>0</v>
      </c>
      <c r="BS38" s="186">
        <f>L38/100*'8. GVA assumptions'!$F$8</f>
        <v>0</v>
      </c>
      <c r="BT38" s="189">
        <f>M38/100*'8. GVA assumptions'!$F$8</f>
        <v>0</v>
      </c>
      <c r="BU38" s="190">
        <f>N38/100*'8. GVA assumptions'!$F$10</f>
        <v>0</v>
      </c>
      <c r="BV38" s="147">
        <f>O38/100*'8. GVA assumptions'!$F$10</f>
        <v>0</v>
      </c>
      <c r="BW38" s="194">
        <f>P38/100*'8. GVA assumptions'!$F$10</f>
        <v>0</v>
      </c>
      <c r="BX38" s="185">
        <f>Q38/100*'8. GVA assumptions'!$F$12</f>
        <v>0</v>
      </c>
      <c r="BY38" s="186">
        <f>R38/100*'8. GVA assumptions'!$F$12</f>
        <v>0</v>
      </c>
      <c r="BZ38" s="189">
        <f>S38/100*'8. GVA assumptions'!$F$12</f>
        <v>0</v>
      </c>
      <c r="CA38" s="185">
        <f>T38/100*'8. GVA assumptions'!$F$13</f>
        <v>0</v>
      </c>
      <c r="CB38" s="186">
        <f>U38/100*'8. GVA assumptions'!$F$13</f>
        <v>0</v>
      </c>
      <c r="CC38" s="189">
        <f>V38/100*'8. GVA assumptions'!$F$13</f>
        <v>0</v>
      </c>
      <c r="CD38" s="185">
        <f>W38/100*'8. GVA assumptions'!$F$14</f>
        <v>0</v>
      </c>
      <c r="CE38" s="186">
        <f>X38/100*'8. GVA assumptions'!$F$14</f>
        <v>0</v>
      </c>
      <c r="CF38" s="189">
        <f>Y38/100*'8. GVA assumptions'!$F$14</f>
        <v>0</v>
      </c>
      <c r="CG38" s="185">
        <f>Z38/100*'8. GVA assumptions'!$F$15</f>
        <v>0</v>
      </c>
      <c r="CH38" s="186">
        <f>AA38/100*'8. GVA assumptions'!$F$15</f>
        <v>0</v>
      </c>
      <c r="CI38" s="189">
        <f>AB38/100*'8. GVA assumptions'!$F$15</f>
        <v>0</v>
      </c>
      <c r="CJ38" s="185">
        <f>AC38/100*'8. GVA assumptions'!$F$16</f>
        <v>0</v>
      </c>
      <c r="CK38" s="186">
        <f>AD38/100*'8. GVA assumptions'!$F$16</f>
        <v>0</v>
      </c>
      <c r="CL38" s="189">
        <f>AE38/100*'8. GVA assumptions'!$F$16</f>
        <v>0</v>
      </c>
      <c r="CM38" s="186">
        <f t="shared" si="18"/>
        <v>0</v>
      </c>
      <c r="CN38" s="186">
        <f t="shared" si="19"/>
        <v>0</v>
      </c>
      <c r="CO38" s="186">
        <f t="shared" si="20"/>
        <v>0</v>
      </c>
      <c r="CP38" s="185">
        <f>AI38/100*'8. GVA assumptions'!$F$8</f>
        <v>0</v>
      </c>
      <c r="CQ38" s="186">
        <f>AJ38/100*'8. GVA assumptions'!$F$8</f>
        <v>0</v>
      </c>
      <c r="CR38" s="186">
        <f>AK38/100*'8. GVA assumptions'!$F$10</f>
        <v>0</v>
      </c>
      <c r="CS38" s="186">
        <f>AL38/100*'8. GVA assumptions'!$F$10</f>
        <v>0</v>
      </c>
      <c r="CT38" s="186">
        <f>AM38/100*'8. GVA assumptions'!$F$12</f>
        <v>0</v>
      </c>
      <c r="CU38" s="186">
        <f>AN38/100*'8. GVA assumptions'!$F$12</f>
        <v>0</v>
      </c>
      <c r="CV38" s="186">
        <f>AO38/100*'8. GVA assumptions'!$F$13</f>
        <v>0</v>
      </c>
      <c r="CW38" s="186">
        <f>AP38/100*'8. GVA assumptions'!$F$13</f>
        <v>0</v>
      </c>
      <c r="CX38" s="186">
        <f>AQ38/100*'8. GVA assumptions'!$F$14</f>
        <v>0</v>
      </c>
      <c r="CY38" s="186">
        <f>AR38/100*'8. GVA assumptions'!$F$14</f>
        <v>0</v>
      </c>
      <c r="CZ38" s="186">
        <f>AS38/100*'8. GVA assumptions'!$F$15</f>
        <v>0</v>
      </c>
      <c r="DA38" s="186">
        <f>AT38/100*'8. GVA assumptions'!$F$15</f>
        <v>0</v>
      </c>
      <c r="DB38" s="186">
        <f>AU38/100*'8. GVA assumptions'!$F$16</f>
        <v>0</v>
      </c>
      <c r="DC38" s="186">
        <f>AV38/100*'8. GVA assumptions'!$F$16</f>
        <v>0</v>
      </c>
      <c r="DD38" s="185">
        <f t="shared" si="29"/>
        <v>0</v>
      </c>
      <c r="DE38" s="186">
        <f t="shared" si="30"/>
        <v>0</v>
      </c>
      <c r="DF38" s="195">
        <f>AY38/100*'8. GVA assumptions'!$F$8</f>
        <v>0</v>
      </c>
      <c r="DG38" s="186">
        <f>AZ38/100*'8. GVA assumptions'!$F$10</f>
        <v>0</v>
      </c>
      <c r="DH38" s="186">
        <f>BA38/100*'8. GVA assumptions'!$F$12</f>
        <v>0</v>
      </c>
      <c r="DI38" s="186">
        <f>BB38/100*'8. GVA assumptions'!$F$13</f>
        <v>0</v>
      </c>
      <c r="DJ38" s="186">
        <f>BC38/100*'8. GVA assumptions'!$F$14</f>
        <v>0</v>
      </c>
      <c r="DK38" s="186">
        <f>BD38/100*'8. GVA assumptions'!$F$15</f>
        <v>0</v>
      </c>
      <c r="DL38" s="189">
        <f>BE38/100*'8. GVA assumptions'!$F$16</f>
        <v>0</v>
      </c>
      <c r="DM38" s="192">
        <f t="shared" si="31"/>
        <v>0</v>
      </c>
      <c r="DN38" s="193">
        <f t="shared" si="21"/>
        <v>0</v>
      </c>
      <c r="DO38" s="154"/>
      <c r="DP38" s="154"/>
      <c r="DQ38" s="154"/>
      <c r="DR38" s="154"/>
      <c r="DS38" s="154"/>
      <c r="DT38" s="154"/>
    </row>
    <row r="39" spans="1:124">
      <c r="A39" s="146" t="s">
        <v>271</v>
      </c>
      <c r="B39" s="190">
        <v>1.7568513183593799E-3</v>
      </c>
      <c r="C39" s="147">
        <v>4.1484555664062497E-3</v>
      </c>
      <c r="D39" s="147">
        <v>0</v>
      </c>
      <c r="E39" s="147">
        <v>1.6094003906250001E-2</v>
      </c>
      <c r="F39" s="147">
        <v>2.99906567382813E-3</v>
      </c>
      <c r="G39" s="147">
        <v>1.20371301269531E-3</v>
      </c>
      <c r="H39" s="147">
        <v>0</v>
      </c>
      <c r="I39" s="187">
        <f t="shared" si="3"/>
        <v>2.6202089477539069E-2</v>
      </c>
      <c r="J39" s="188"/>
      <c r="K39" s="190">
        <v>4.5338101E-4</v>
      </c>
      <c r="L39" s="147">
        <f>B39</f>
        <v>1.7568513183593799E-3</v>
      </c>
      <c r="M39" s="194"/>
      <c r="N39" s="190">
        <v>5.5914000999999992E-4</v>
      </c>
      <c r="O39" s="147">
        <f>C39</f>
        <v>4.1484555664062497E-3</v>
      </c>
      <c r="P39" s="194"/>
      <c r="Q39" s="190"/>
      <c r="R39" s="147"/>
      <c r="S39" s="194"/>
      <c r="T39" s="190">
        <v>0</v>
      </c>
      <c r="U39" s="147">
        <f>E39</f>
        <v>1.6094003906250001E-2</v>
      </c>
      <c r="V39" s="194"/>
      <c r="W39" s="190">
        <v>0</v>
      </c>
      <c r="X39" s="147">
        <f>F39</f>
        <v>2.99906567382813E-3</v>
      </c>
      <c r="Y39" s="194"/>
      <c r="Z39" s="190">
        <v>0</v>
      </c>
      <c r="AA39" s="147">
        <f>G39</f>
        <v>1.20371301269531E-3</v>
      </c>
      <c r="AB39" s="194"/>
      <c r="AC39" s="147"/>
      <c r="AD39" s="147"/>
      <c r="AE39" s="194"/>
      <c r="AF39" s="185">
        <f t="shared" si="4"/>
        <v>1.0125210199999999E-3</v>
      </c>
      <c r="AG39" s="186">
        <f t="shared" si="5"/>
        <v>2.6202089477539072E-2</v>
      </c>
      <c r="AH39" s="186">
        <f t="shared" si="6"/>
        <v>0</v>
      </c>
      <c r="AI39" s="184">
        <f>K39</f>
        <v>4.5338101E-4</v>
      </c>
      <c r="AJ39" s="183">
        <f>L39</f>
        <v>1.7568513183593799E-3</v>
      </c>
      <c r="AK39" s="184">
        <f>N39</f>
        <v>5.5914000999999992E-4</v>
      </c>
      <c r="AL39" s="183">
        <f>O39</f>
        <v>4.1484555664062497E-3</v>
      </c>
      <c r="AM39" s="184">
        <f t="shared" si="9"/>
        <v>0</v>
      </c>
      <c r="AN39" s="194">
        <f t="shared" si="10"/>
        <v>0</v>
      </c>
      <c r="AO39" s="190">
        <f t="shared" si="11"/>
        <v>0</v>
      </c>
      <c r="AP39" s="194">
        <f>U39</f>
        <v>1.6094003906250001E-2</v>
      </c>
      <c r="AQ39" s="190">
        <f>W39</f>
        <v>0</v>
      </c>
      <c r="AR39" s="194">
        <f>X39</f>
        <v>2.99906567382813E-3</v>
      </c>
      <c r="AS39" s="190">
        <f t="shared" si="13"/>
        <v>0</v>
      </c>
      <c r="AT39" s="194">
        <f>AA39</f>
        <v>1.20371301269531E-3</v>
      </c>
      <c r="AU39" s="147">
        <f t="shared" si="14"/>
        <v>0</v>
      </c>
      <c r="AV39" s="147">
        <f t="shared" si="53"/>
        <v>0</v>
      </c>
      <c r="AW39" s="190">
        <f>AU39+AS39+AQ39+AO39+AM39+AK39+AI39</f>
        <v>1.0125210199999999E-3</v>
      </c>
      <c r="AX39" s="147">
        <f t="shared" si="41"/>
        <v>2.6202089477539072E-2</v>
      </c>
      <c r="AY39" s="191">
        <f>AI39+((AJ39-AI39)*'9. BE assumptions'!B39)</f>
        <v>7.7924858708984502E-4</v>
      </c>
      <c r="AZ39" s="192">
        <f>AK39+((AL39-AK39)*'9. BE assumptions'!C39)</f>
        <v>1.4564688991015623E-3</v>
      </c>
      <c r="BA39" s="192">
        <f>AM39+((AN39-AM39)*'9. BE assumptions'!D39)</f>
        <v>0</v>
      </c>
      <c r="BB39" s="192">
        <f>AO39+((AP39-AO39)*'9. BE assumptions'!E39)</f>
        <v>4.0235009765625003E-3</v>
      </c>
      <c r="BC39" s="192">
        <f>AQ39+((AR39-AQ39)*'9. BE assumptions'!F39)</f>
        <v>1.499532836914065E-3</v>
      </c>
      <c r="BD39" s="192">
        <f>AS39+((AT39-AS39)*'9. BE assumptions'!G39)</f>
        <v>3.009282531738275E-4</v>
      </c>
      <c r="BE39" s="193">
        <f>AU39+(AV39-AU39)*'9. BE assumptions'!H39</f>
        <v>0</v>
      </c>
      <c r="BF39" s="192">
        <f t="shared" si="15"/>
        <v>8.0596795528418003E-3</v>
      </c>
      <c r="BG39" s="193">
        <f>NPV(3.5%,BF39,BF39,BF39,BF39,BF39,BF39,BF39,BF39,BF39,BF39,BF39,BF39,BF39,BF39,BF39,BF39,BF39,BF39,BF39,BF39)</f>
        <v>0.11454741628948627</v>
      </c>
      <c r="BH39" s="154"/>
      <c r="BI39" s="185">
        <f>B39/100*'8. GVA assumptions'!$F$8</f>
        <v>8.3443977253506302E-4</v>
      </c>
      <c r="BJ39" s="147">
        <f>C39/100*'8. GVA assumptions'!$F$10</f>
        <v>1.738171751746515E-3</v>
      </c>
      <c r="BK39" s="186">
        <f>D39/100*'8. GVA assumptions'!$F$12</f>
        <v>0</v>
      </c>
      <c r="BL39" s="186">
        <f>E39/100*'8. GVA assumptions'!$F$13</f>
        <v>7.7930132990249945E-3</v>
      </c>
      <c r="BM39" s="186">
        <f>F39/100*'8. GVA assumptions'!$F$14</f>
        <v>1.3290528628107066E-3</v>
      </c>
      <c r="BN39" s="186">
        <f>G39/100*'8. GVA assumptions'!$F$15</f>
        <v>7.0693377254138728E-4</v>
      </c>
      <c r="BO39" s="186">
        <f>H39/100*'8. GVA assumptions'!$F$16</f>
        <v>0</v>
      </c>
      <c r="BP39" s="187">
        <f t="shared" si="17"/>
        <v>1.2401611458658666E-2</v>
      </c>
      <c r="BQ39" s="154"/>
      <c r="BR39" s="185">
        <f>K39/100*'8. GVA assumptions'!$F$8</f>
        <v>2.1533930783021932E-4</v>
      </c>
      <c r="BS39" s="186">
        <f>L39/100*'8. GVA assumptions'!$F$8</f>
        <v>8.3443977253506302E-4</v>
      </c>
      <c r="BT39" s="189">
        <f>M39/100*'8. GVA assumptions'!$F$8</f>
        <v>0</v>
      </c>
      <c r="BU39" s="190">
        <f>N39/100*'8. GVA assumptions'!$F$10</f>
        <v>2.3427546832692519E-4</v>
      </c>
      <c r="BV39" s="147">
        <f>O39/100*'8. GVA assumptions'!$F$10</f>
        <v>1.738171751746515E-3</v>
      </c>
      <c r="BW39" s="194">
        <f>P39/100*'8. GVA assumptions'!$F$10</f>
        <v>0</v>
      </c>
      <c r="BX39" s="185">
        <f>Q39/100*'8. GVA assumptions'!$F$12</f>
        <v>0</v>
      </c>
      <c r="BY39" s="186">
        <f>R39/100*'8. GVA assumptions'!$F$12</f>
        <v>0</v>
      </c>
      <c r="BZ39" s="189">
        <f>S39/100*'8. GVA assumptions'!$F$12</f>
        <v>0</v>
      </c>
      <c r="CA39" s="185">
        <f>T39/100*'8. GVA assumptions'!$F$13</f>
        <v>0</v>
      </c>
      <c r="CB39" s="186">
        <f>U39/100*'8. GVA assumptions'!$F$13</f>
        <v>7.7930132990249945E-3</v>
      </c>
      <c r="CC39" s="189">
        <f>V39/100*'8. GVA assumptions'!$F$13</f>
        <v>0</v>
      </c>
      <c r="CD39" s="185">
        <f>W39/100*'8. GVA assumptions'!$F$14</f>
        <v>0</v>
      </c>
      <c r="CE39" s="186">
        <f>X39/100*'8. GVA assumptions'!$F$14</f>
        <v>1.3290528628107066E-3</v>
      </c>
      <c r="CF39" s="189">
        <f>Y39/100*'8. GVA assumptions'!$F$14</f>
        <v>0</v>
      </c>
      <c r="CG39" s="185">
        <f>Z39/100*'8. GVA assumptions'!$F$15</f>
        <v>0</v>
      </c>
      <c r="CH39" s="186">
        <f>AA39/100*'8. GVA assumptions'!$F$15</f>
        <v>7.0693377254138728E-4</v>
      </c>
      <c r="CI39" s="189">
        <f>AB39/100*'8. GVA assumptions'!$F$15</f>
        <v>0</v>
      </c>
      <c r="CJ39" s="185">
        <f>AC39/100*'8. GVA assumptions'!$F$16</f>
        <v>0</v>
      </c>
      <c r="CK39" s="186">
        <f>AD39/100*'8. GVA assumptions'!$F$16</f>
        <v>0</v>
      </c>
      <c r="CL39" s="189">
        <f>AE39/100*'8. GVA assumptions'!$F$16</f>
        <v>0</v>
      </c>
      <c r="CM39" s="186">
        <f t="shared" si="18"/>
        <v>4.496147761571445E-4</v>
      </c>
      <c r="CN39" s="186">
        <f t="shared" si="19"/>
        <v>1.2401611458658666E-2</v>
      </c>
      <c r="CO39" s="186">
        <f t="shared" si="20"/>
        <v>0</v>
      </c>
      <c r="CP39" s="185">
        <f>AI39/100*'8. GVA assumptions'!$F$8</f>
        <v>2.1533930783021932E-4</v>
      </c>
      <c r="CQ39" s="186">
        <f>AJ39/100*'8. GVA assumptions'!$F$8</f>
        <v>8.3443977253506302E-4</v>
      </c>
      <c r="CR39" s="186">
        <f>AK39/100*'8. GVA assumptions'!$F$10</f>
        <v>2.3427546832692519E-4</v>
      </c>
      <c r="CS39" s="186">
        <f>AL39/100*'8. GVA assumptions'!$F$10</f>
        <v>1.738171751746515E-3</v>
      </c>
      <c r="CT39" s="186">
        <f>AM39/100*'8. GVA assumptions'!$F$12</f>
        <v>0</v>
      </c>
      <c r="CU39" s="186">
        <f>AN39/100*'8. GVA assumptions'!$F$12</f>
        <v>0</v>
      </c>
      <c r="CV39" s="186">
        <f>AO39/100*'8. GVA assumptions'!$F$13</f>
        <v>0</v>
      </c>
      <c r="CW39" s="186">
        <f>AP39/100*'8. GVA assumptions'!$F$13</f>
        <v>7.7930132990249945E-3</v>
      </c>
      <c r="CX39" s="186">
        <f>AQ39/100*'8. GVA assumptions'!$F$14</f>
        <v>0</v>
      </c>
      <c r="CY39" s="186">
        <f>AR39/100*'8. GVA assumptions'!$F$14</f>
        <v>1.3290528628107066E-3</v>
      </c>
      <c r="CZ39" s="186">
        <f>AS39/100*'8. GVA assumptions'!$F$15</f>
        <v>0</v>
      </c>
      <c r="DA39" s="186">
        <f>AT39/100*'8. GVA assumptions'!$F$15</f>
        <v>7.0693377254138728E-4</v>
      </c>
      <c r="DB39" s="186">
        <f>AU39/100*'8. GVA assumptions'!$F$16</f>
        <v>0</v>
      </c>
      <c r="DC39" s="186">
        <f>AV39/100*'8. GVA assumptions'!$F$16</f>
        <v>0</v>
      </c>
      <c r="DD39" s="185">
        <f t="shared" si="29"/>
        <v>4.496147761571445E-4</v>
      </c>
      <c r="DE39" s="186">
        <f t="shared" si="30"/>
        <v>1.2401611458658666E-2</v>
      </c>
      <c r="DF39" s="195">
        <f>AY39/100*'8. GVA assumptions'!$F$8</f>
        <v>3.7011442400643023E-4</v>
      </c>
      <c r="DG39" s="186">
        <f>AZ39/100*'8. GVA assumptions'!$F$10</f>
        <v>6.1024953918182255E-4</v>
      </c>
      <c r="DH39" s="186">
        <f>BA39/100*'8. GVA assumptions'!$F$12</f>
        <v>0</v>
      </c>
      <c r="DI39" s="186">
        <f>BB39/100*'8. GVA assumptions'!$F$13</f>
        <v>1.9482533247562486E-3</v>
      </c>
      <c r="DJ39" s="186">
        <f>BC39/100*'8. GVA assumptions'!$F$14</f>
        <v>6.6452643140535331E-4</v>
      </c>
      <c r="DK39" s="186">
        <f>BD39/100*'8. GVA assumptions'!$F$15</f>
        <v>1.7673344313534682E-4</v>
      </c>
      <c r="DL39" s="189">
        <f>BE39/100*'8. GVA assumptions'!$F$16</f>
        <v>0</v>
      </c>
      <c r="DM39" s="192">
        <f t="shared" si="31"/>
        <v>3.7698771624852011E-3</v>
      </c>
      <c r="DN39" s="193">
        <f t="shared" si="21"/>
        <v>5.3579014632059246E-2</v>
      </c>
      <c r="DO39" s="154"/>
      <c r="DP39" s="154"/>
      <c r="DQ39" s="154"/>
      <c r="DR39" s="154"/>
      <c r="DS39" s="154"/>
      <c r="DT39" s="154"/>
    </row>
    <row r="40" spans="1:124">
      <c r="A40" s="146" t="s">
        <v>272</v>
      </c>
      <c r="B40" s="190">
        <v>0</v>
      </c>
      <c r="C40" s="147">
        <v>0</v>
      </c>
      <c r="D40" s="147">
        <v>0</v>
      </c>
      <c r="E40" s="147">
        <v>0</v>
      </c>
      <c r="F40" s="147">
        <v>0</v>
      </c>
      <c r="G40" s="147">
        <v>0</v>
      </c>
      <c r="H40" s="147">
        <v>0</v>
      </c>
      <c r="I40" s="187">
        <f t="shared" si="3"/>
        <v>0</v>
      </c>
      <c r="J40" s="188"/>
      <c r="K40" s="190"/>
      <c r="L40" s="147"/>
      <c r="M40" s="194"/>
      <c r="N40" s="190"/>
      <c r="O40" s="147"/>
      <c r="P40" s="194"/>
      <c r="Q40" s="190"/>
      <c r="R40" s="147"/>
      <c r="S40" s="194"/>
      <c r="T40" s="190"/>
      <c r="U40" s="147"/>
      <c r="V40" s="194"/>
      <c r="W40" s="190"/>
      <c r="X40" s="147"/>
      <c r="Y40" s="194"/>
      <c r="Z40" s="190"/>
      <c r="AA40" s="147"/>
      <c r="AB40" s="194"/>
      <c r="AC40" s="147"/>
      <c r="AD40" s="147"/>
      <c r="AE40" s="194"/>
      <c r="AF40" s="185"/>
      <c r="AG40" s="186"/>
      <c r="AH40" s="186"/>
      <c r="AI40" s="184">
        <f t="shared" si="7"/>
        <v>0</v>
      </c>
      <c r="AJ40" s="183">
        <f t="shared" si="48"/>
        <v>0</v>
      </c>
      <c r="AK40" s="184">
        <f t="shared" si="8"/>
        <v>0</v>
      </c>
      <c r="AL40" s="183">
        <f t="shared" si="49"/>
        <v>0</v>
      </c>
      <c r="AM40" s="184">
        <f t="shared" si="9"/>
        <v>0</v>
      </c>
      <c r="AN40" s="194">
        <f t="shared" si="10"/>
        <v>0</v>
      </c>
      <c r="AO40" s="190">
        <f t="shared" si="11"/>
        <v>0</v>
      </c>
      <c r="AP40" s="194">
        <f t="shared" si="50"/>
        <v>0</v>
      </c>
      <c r="AQ40" s="190">
        <f t="shared" si="12"/>
        <v>0</v>
      </c>
      <c r="AR40" s="194">
        <f t="shared" si="51"/>
        <v>0</v>
      </c>
      <c r="AS40" s="190">
        <f t="shared" si="13"/>
        <v>0</v>
      </c>
      <c r="AT40" s="194">
        <f t="shared" si="52"/>
        <v>0</v>
      </c>
      <c r="AU40" s="147">
        <f t="shared" si="14"/>
        <v>0</v>
      </c>
      <c r="AV40" s="147">
        <f t="shared" si="53"/>
        <v>0</v>
      </c>
      <c r="AW40" s="190">
        <f t="shared" si="41"/>
        <v>0</v>
      </c>
      <c r="AX40" s="147">
        <f t="shared" si="41"/>
        <v>0</v>
      </c>
      <c r="AY40" s="191">
        <f>AI40+((AJ40-AI40)*'9. BE assumptions'!B40)</f>
        <v>0</v>
      </c>
      <c r="AZ40" s="192">
        <f>AK40+((AL40-AK40)*'9. BE assumptions'!C40)</f>
        <v>0</v>
      </c>
      <c r="BA40" s="192">
        <f>AM40+((AN40-AM40)*'9. BE assumptions'!D40)</f>
        <v>0</v>
      </c>
      <c r="BB40" s="192">
        <f>AO40+((AP40-AO40)*'9. BE assumptions'!E40)</f>
        <v>0</v>
      </c>
      <c r="BC40" s="192">
        <f>AQ40+((AR40-AQ40)*'9. BE assumptions'!F40)</f>
        <v>0</v>
      </c>
      <c r="BD40" s="192">
        <f>AS40+((AT40-AS40)*'9. BE assumptions'!G40)</f>
        <v>0</v>
      </c>
      <c r="BE40" s="193">
        <f>AU40+(AV40-AU40)*'9. BE assumptions'!H40</f>
        <v>0</v>
      </c>
      <c r="BF40" s="192">
        <f t="shared" si="15"/>
        <v>0</v>
      </c>
      <c r="BG40" s="193">
        <f t="shared" si="16"/>
        <v>0</v>
      </c>
      <c r="BH40" s="154"/>
      <c r="BI40" s="185">
        <f>B40/100*'8. GVA assumptions'!$F$8</f>
        <v>0</v>
      </c>
      <c r="BJ40" s="147">
        <f>C40/100*'8. GVA assumptions'!$F$10</f>
        <v>0</v>
      </c>
      <c r="BK40" s="186">
        <f>D40/100*'8. GVA assumptions'!$F$12</f>
        <v>0</v>
      </c>
      <c r="BL40" s="186">
        <f>E40/100*'8. GVA assumptions'!$F$13</f>
        <v>0</v>
      </c>
      <c r="BM40" s="186">
        <f>F40/100*'8. GVA assumptions'!$F$14</f>
        <v>0</v>
      </c>
      <c r="BN40" s="186">
        <f>G40/100*'8. GVA assumptions'!$F$15</f>
        <v>0</v>
      </c>
      <c r="BO40" s="186">
        <f>H40/100*'8. GVA assumptions'!$F$16</f>
        <v>0</v>
      </c>
      <c r="BP40" s="187">
        <f t="shared" si="17"/>
        <v>0</v>
      </c>
      <c r="BQ40" s="154"/>
      <c r="BR40" s="185">
        <f>K40/100*'8. GVA assumptions'!$F$8</f>
        <v>0</v>
      </c>
      <c r="BS40" s="186">
        <f>L40/100*'8. GVA assumptions'!$F$8</f>
        <v>0</v>
      </c>
      <c r="BT40" s="189">
        <f>M40/100*'8. GVA assumptions'!$F$8</f>
        <v>0</v>
      </c>
      <c r="BU40" s="190">
        <f>N40/100*'8. GVA assumptions'!$F$10</f>
        <v>0</v>
      </c>
      <c r="BV40" s="147">
        <f>O40/100*'8. GVA assumptions'!$F$10</f>
        <v>0</v>
      </c>
      <c r="BW40" s="194">
        <f>P40/100*'8. GVA assumptions'!$F$10</f>
        <v>0</v>
      </c>
      <c r="BX40" s="185">
        <f>Q40/100*'8. GVA assumptions'!$F$12</f>
        <v>0</v>
      </c>
      <c r="BY40" s="186">
        <f>R40/100*'8. GVA assumptions'!$F$12</f>
        <v>0</v>
      </c>
      <c r="BZ40" s="189">
        <f>S40/100*'8. GVA assumptions'!$F$12</f>
        <v>0</v>
      </c>
      <c r="CA40" s="185">
        <f>T40/100*'8. GVA assumptions'!$F$13</f>
        <v>0</v>
      </c>
      <c r="CB40" s="186">
        <f>U40/100*'8. GVA assumptions'!$F$13</f>
        <v>0</v>
      </c>
      <c r="CC40" s="189">
        <f>V40/100*'8. GVA assumptions'!$F$13</f>
        <v>0</v>
      </c>
      <c r="CD40" s="185">
        <f>W40/100*'8. GVA assumptions'!$F$14</f>
        <v>0</v>
      </c>
      <c r="CE40" s="186">
        <f>X40/100*'8. GVA assumptions'!$F$14</f>
        <v>0</v>
      </c>
      <c r="CF40" s="189">
        <f>Y40/100*'8. GVA assumptions'!$F$14</f>
        <v>0</v>
      </c>
      <c r="CG40" s="185">
        <f>Z40/100*'8. GVA assumptions'!$F$15</f>
        <v>0</v>
      </c>
      <c r="CH40" s="186">
        <f>AA40/100*'8. GVA assumptions'!$F$15</f>
        <v>0</v>
      </c>
      <c r="CI40" s="189">
        <f>AB40/100*'8. GVA assumptions'!$F$15</f>
        <v>0</v>
      </c>
      <c r="CJ40" s="185">
        <f>AC40/100*'8. GVA assumptions'!$F$16</f>
        <v>0</v>
      </c>
      <c r="CK40" s="186">
        <f>AD40/100*'8. GVA assumptions'!$F$16</f>
        <v>0</v>
      </c>
      <c r="CL40" s="189">
        <f>AE40/100*'8. GVA assumptions'!$F$16</f>
        <v>0</v>
      </c>
      <c r="CM40" s="186">
        <f t="shared" si="18"/>
        <v>0</v>
      </c>
      <c r="CN40" s="186">
        <f t="shared" si="19"/>
        <v>0</v>
      </c>
      <c r="CO40" s="186">
        <f t="shared" si="20"/>
        <v>0</v>
      </c>
      <c r="CP40" s="185">
        <f>AI40/100*'8. GVA assumptions'!$F$8</f>
        <v>0</v>
      </c>
      <c r="CQ40" s="186">
        <f>AJ40/100*'8. GVA assumptions'!$F$8</f>
        <v>0</v>
      </c>
      <c r="CR40" s="186">
        <f>AK40/100*'8. GVA assumptions'!$F$10</f>
        <v>0</v>
      </c>
      <c r="CS40" s="186">
        <f>AL40/100*'8. GVA assumptions'!$F$10</f>
        <v>0</v>
      </c>
      <c r="CT40" s="186">
        <f>AM40/100*'8. GVA assumptions'!$F$12</f>
        <v>0</v>
      </c>
      <c r="CU40" s="186">
        <f>AN40/100*'8. GVA assumptions'!$F$12</f>
        <v>0</v>
      </c>
      <c r="CV40" s="186">
        <f>AO40/100*'8. GVA assumptions'!$F$13</f>
        <v>0</v>
      </c>
      <c r="CW40" s="186">
        <f>AP40/100*'8. GVA assumptions'!$F$13</f>
        <v>0</v>
      </c>
      <c r="CX40" s="186">
        <f>AQ40/100*'8. GVA assumptions'!$F$14</f>
        <v>0</v>
      </c>
      <c r="CY40" s="186">
        <f>AR40/100*'8. GVA assumptions'!$F$14</f>
        <v>0</v>
      </c>
      <c r="CZ40" s="186">
        <f>AS40/100*'8. GVA assumptions'!$F$15</f>
        <v>0</v>
      </c>
      <c r="DA40" s="186">
        <f>AT40/100*'8. GVA assumptions'!$F$15</f>
        <v>0</v>
      </c>
      <c r="DB40" s="186">
        <f>AU40/100*'8. GVA assumptions'!$F$16</f>
        <v>0</v>
      </c>
      <c r="DC40" s="186">
        <f>AV40/100*'8. GVA assumptions'!$F$16</f>
        <v>0</v>
      </c>
      <c r="DD40" s="185">
        <f t="shared" si="29"/>
        <v>0</v>
      </c>
      <c r="DE40" s="186">
        <f t="shared" si="30"/>
        <v>0</v>
      </c>
      <c r="DF40" s="195">
        <f>AY40/100*'8. GVA assumptions'!$F$8</f>
        <v>0</v>
      </c>
      <c r="DG40" s="186">
        <f>AZ40/100*'8. GVA assumptions'!$F$10</f>
        <v>0</v>
      </c>
      <c r="DH40" s="186">
        <f>BA40/100*'8. GVA assumptions'!$F$12</f>
        <v>0</v>
      </c>
      <c r="DI40" s="186">
        <f>BB40/100*'8. GVA assumptions'!$F$13</f>
        <v>0</v>
      </c>
      <c r="DJ40" s="186">
        <f>BC40/100*'8. GVA assumptions'!$F$14</f>
        <v>0</v>
      </c>
      <c r="DK40" s="186">
        <f>BD40/100*'8. GVA assumptions'!$F$15</f>
        <v>0</v>
      </c>
      <c r="DL40" s="189">
        <f>BE40/100*'8. GVA assumptions'!$F$16</f>
        <v>0</v>
      </c>
      <c r="DM40" s="192">
        <f t="shared" si="31"/>
        <v>0</v>
      </c>
      <c r="DN40" s="193">
        <f t="shared" si="21"/>
        <v>0</v>
      </c>
      <c r="DO40" s="154"/>
      <c r="DP40" s="154"/>
      <c r="DQ40" s="154"/>
      <c r="DR40" s="154"/>
      <c r="DS40" s="154"/>
      <c r="DT40" s="154"/>
    </row>
    <row r="41" spans="1:124">
      <c r="A41" s="146" t="s">
        <v>273</v>
      </c>
      <c r="B41" s="190">
        <v>0</v>
      </c>
      <c r="C41" s="147">
        <v>1.0105804072648901E-3</v>
      </c>
      <c r="D41" s="147">
        <v>9.650930283788061E-3</v>
      </c>
      <c r="E41" s="147">
        <v>3.4914768764028208E-2</v>
      </c>
      <c r="F41" s="147">
        <v>0</v>
      </c>
      <c r="G41" s="147">
        <v>9.52232E-6</v>
      </c>
      <c r="H41" s="147">
        <v>0</v>
      </c>
      <c r="I41" s="187">
        <f t="shared" si="3"/>
        <v>4.5585801775081154E-2</v>
      </c>
      <c r="J41" s="188"/>
      <c r="K41" s="190"/>
      <c r="L41" s="147"/>
      <c r="M41" s="194"/>
      <c r="N41" s="190"/>
      <c r="O41" s="147"/>
      <c r="P41" s="194"/>
      <c r="Q41" s="190"/>
      <c r="R41" s="147"/>
      <c r="S41" s="194"/>
      <c r="T41" s="190"/>
      <c r="U41" s="147"/>
      <c r="V41" s="194"/>
      <c r="W41" s="190"/>
      <c r="X41" s="147"/>
      <c r="Y41" s="194"/>
      <c r="Z41" s="190"/>
      <c r="AA41" s="147"/>
      <c r="AB41" s="194"/>
      <c r="AC41" s="147"/>
      <c r="AD41" s="147"/>
      <c r="AE41" s="194"/>
      <c r="AF41" s="185"/>
      <c r="AG41" s="186"/>
      <c r="AH41" s="186"/>
      <c r="AI41" s="184">
        <f t="shared" si="7"/>
        <v>0</v>
      </c>
      <c r="AJ41" s="183">
        <f t="shared" si="48"/>
        <v>0</v>
      </c>
      <c r="AK41" s="184">
        <f t="shared" si="8"/>
        <v>0</v>
      </c>
      <c r="AL41" s="183">
        <f t="shared" si="49"/>
        <v>0</v>
      </c>
      <c r="AM41" s="184">
        <f t="shared" si="9"/>
        <v>0</v>
      </c>
      <c r="AN41" s="194">
        <f t="shared" si="10"/>
        <v>0</v>
      </c>
      <c r="AO41" s="190">
        <f t="shared" si="11"/>
        <v>0</v>
      </c>
      <c r="AP41" s="194">
        <f t="shared" si="50"/>
        <v>0</v>
      </c>
      <c r="AQ41" s="190">
        <f t="shared" si="12"/>
        <v>0</v>
      </c>
      <c r="AR41" s="194">
        <f t="shared" si="51"/>
        <v>0</v>
      </c>
      <c r="AS41" s="190">
        <f t="shared" si="13"/>
        <v>0</v>
      </c>
      <c r="AT41" s="194">
        <f t="shared" si="52"/>
        <v>0</v>
      </c>
      <c r="AU41" s="147">
        <f t="shared" si="14"/>
        <v>0</v>
      </c>
      <c r="AV41" s="147">
        <f t="shared" si="53"/>
        <v>0</v>
      </c>
      <c r="AW41" s="190">
        <f t="shared" si="41"/>
        <v>0</v>
      </c>
      <c r="AX41" s="147">
        <f t="shared" si="41"/>
        <v>0</v>
      </c>
      <c r="AY41" s="191">
        <f>AI41+((AJ41-AI41)*'9. BE assumptions'!B41)</f>
        <v>0</v>
      </c>
      <c r="AZ41" s="192">
        <f>AK41+((AL41-AK41)*'9. BE assumptions'!C41)</f>
        <v>0</v>
      </c>
      <c r="BA41" s="192">
        <f>AM41+((AN41-AM41)*'9. BE assumptions'!D41)</f>
        <v>0</v>
      </c>
      <c r="BB41" s="192">
        <f>AO41+((AP41-AO41)*'9. BE assumptions'!E41)</f>
        <v>0</v>
      </c>
      <c r="BC41" s="192">
        <f>AQ41+((AR41-AQ41)*'9. BE assumptions'!F41)</f>
        <v>0</v>
      </c>
      <c r="BD41" s="192">
        <f>AS41+((AT41-AS41)*'9. BE assumptions'!G41)</f>
        <v>0</v>
      </c>
      <c r="BE41" s="193">
        <f>AU41+(AV41-AU41)*'9. BE assumptions'!H41</f>
        <v>0</v>
      </c>
      <c r="BF41" s="192">
        <f>SUM(AY41:BE41)</f>
        <v>0</v>
      </c>
      <c r="BG41" s="193">
        <f t="shared" si="16"/>
        <v>0</v>
      </c>
      <c r="BH41" s="154"/>
      <c r="BI41" s="185">
        <f>B41/100*'8. GVA assumptions'!$F$8</f>
        <v>0</v>
      </c>
      <c r="BJ41" s="147">
        <f>C41/100*'8. GVA assumptions'!$F$10</f>
        <v>4.2342560711045691E-4</v>
      </c>
      <c r="BK41" s="186">
        <f>D41/100*'8. GVA assumptions'!$F$12</f>
        <v>5.3944556839862845E-3</v>
      </c>
      <c r="BL41" s="186">
        <f>E41/100*'8. GVA assumptions'!$F$13</f>
        <v>1.6906374504158619E-2</v>
      </c>
      <c r="BM41" s="186">
        <f>F41/100*'8. GVA assumptions'!$F$14</f>
        <v>0</v>
      </c>
      <c r="BN41" s="186">
        <f>G41/100*'8. GVA assumptions'!$F$15</f>
        <v>5.5924041112366477E-6</v>
      </c>
      <c r="BO41" s="186">
        <f>H41/100*'8. GVA assumptions'!$F$16</f>
        <v>0</v>
      </c>
      <c r="BP41" s="187">
        <f t="shared" si="17"/>
        <v>2.2729848199366597E-2</v>
      </c>
      <c r="BQ41" s="154"/>
      <c r="BR41" s="185">
        <f>K41/100*'8. GVA assumptions'!$F$8</f>
        <v>0</v>
      </c>
      <c r="BS41" s="186">
        <f>L41/100*'8. GVA assumptions'!$F$8</f>
        <v>0</v>
      </c>
      <c r="BT41" s="189">
        <f>M41/100*'8. GVA assumptions'!$F$8</f>
        <v>0</v>
      </c>
      <c r="BU41" s="190">
        <f>N41/100*'8. GVA assumptions'!$F$10</f>
        <v>0</v>
      </c>
      <c r="BV41" s="147">
        <f>O41/100*'8. GVA assumptions'!$F$10</f>
        <v>0</v>
      </c>
      <c r="BW41" s="194">
        <f>P41/100*'8. GVA assumptions'!$F$10</f>
        <v>0</v>
      </c>
      <c r="BX41" s="185">
        <f>Q41/100*'8. GVA assumptions'!$F$12</f>
        <v>0</v>
      </c>
      <c r="BY41" s="186">
        <f>R41/100*'8. GVA assumptions'!$F$12</f>
        <v>0</v>
      </c>
      <c r="BZ41" s="189">
        <f>S41/100*'8. GVA assumptions'!$F$12</f>
        <v>0</v>
      </c>
      <c r="CA41" s="185">
        <f>T41/100*'8. GVA assumptions'!$F$13</f>
        <v>0</v>
      </c>
      <c r="CB41" s="186">
        <f>U41/100*'8. GVA assumptions'!$F$13</f>
        <v>0</v>
      </c>
      <c r="CC41" s="189">
        <f>V41/100*'8. GVA assumptions'!$F$13</f>
        <v>0</v>
      </c>
      <c r="CD41" s="185">
        <f>W41/100*'8. GVA assumptions'!$F$14</f>
        <v>0</v>
      </c>
      <c r="CE41" s="186">
        <f>X41/100*'8. GVA assumptions'!$F$14</f>
        <v>0</v>
      </c>
      <c r="CF41" s="189">
        <f>Y41/100*'8. GVA assumptions'!$F$14</f>
        <v>0</v>
      </c>
      <c r="CG41" s="185">
        <f>Z41/100*'8. GVA assumptions'!$F$15</f>
        <v>0</v>
      </c>
      <c r="CH41" s="186">
        <f>AA41/100*'8. GVA assumptions'!$F$15</f>
        <v>0</v>
      </c>
      <c r="CI41" s="189">
        <f>AB41/100*'8. GVA assumptions'!$F$15</f>
        <v>0</v>
      </c>
      <c r="CJ41" s="185">
        <f>AC41/100*'8. GVA assumptions'!$F$16</f>
        <v>0</v>
      </c>
      <c r="CK41" s="186">
        <f>AD41/100*'8. GVA assumptions'!$F$16</f>
        <v>0</v>
      </c>
      <c r="CL41" s="189">
        <f>AE41/100*'8. GVA assumptions'!$F$16</f>
        <v>0</v>
      </c>
      <c r="CM41" s="186">
        <f t="shared" si="18"/>
        <v>0</v>
      </c>
      <c r="CN41" s="186">
        <f t="shared" si="19"/>
        <v>0</v>
      </c>
      <c r="CO41" s="186">
        <f t="shared" si="20"/>
        <v>0</v>
      </c>
      <c r="CP41" s="185">
        <f>AI41/100*'8. GVA assumptions'!$F$8</f>
        <v>0</v>
      </c>
      <c r="CQ41" s="186">
        <f>AJ41/100*'8. GVA assumptions'!$F$8</f>
        <v>0</v>
      </c>
      <c r="CR41" s="186">
        <f>AK41/100*'8. GVA assumptions'!$F$10</f>
        <v>0</v>
      </c>
      <c r="CS41" s="186">
        <f>AL41/100*'8. GVA assumptions'!$F$10</f>
        <v>0</v>
      </c>
      <c r="CT41" s="186">
        <f>AM41/100*'8. GVA assumptions'!$F$12</f>
        <v>0</v>
      </c>
      <c r="CU41" s="186">
        <f>AN41/100*'8. GVA assumptions'!$F$12</f>
        <v>0</v>
      </c>
      <c r="CV41" s="186">
        <f>AO41/100*'8. GVA assumptions'!$F$13</f>
        <v>0</v>
      </c>
      <c r="CW41" s="186">
        <f>AP41/100*'8. GVA assumptions'!$F$13</f>
        <v>0</v>
      </c>
      <c r="CX41" s="186">
        <f>AQ41/100*'8. GVA assumptions'!$F$14</f>
        <v>0</v>
      </c>
      <c r="CY41" s="186">
        <f>AR41/100*'8. GVA assumptions'!$F$14</f>
        <v>0</v>
      </c>
      <c r="CZ41" s="186">
        <f>AS41/100*'8. GVA assumptions'!$F$15</f>
        <v>0</v>
      </c>
      <c r="DA41" s="186">
        <f>AT41/100*'8. GVA assumptions'!$F$15</f>
        <v>0</v>
      </c>
      <c r="DB41" s="186">
        <f>AU41/100*'8. GVA assumptions'!$F$16</f>
        <v>0</v>
      </c>
      <c r="DC41" s="186">
        <f>AV41/100*'8. GVA assumptions'!$F$16</f>
        <v>0</v>
      </c>
      <c r="DD41" s="185">
        <f t="shared" si="29"/>
        <v>0</v>
      </c>
      <c r="DE41" s="186">
        <f t="shared" si="30"/>
        <v>0</v>
      </c>
      <c r="DF41" s="195">
        <f>AY41/100*'8. GVA assumptions'!$F$8</f>
        <v>0</v>
      </c>
      <c r="DG41" s="186">
        <f>AZ41/100*'8. GVA assumptions'!$F$10</f>
        <v>0</v>
      </c>
      <c r="DH41" s="186">
        <f>BA41/100*'8. GVA assumptions'!$F$12</f>
        <v>0</v>
      </c>
      <c r="DI41" s="186">
        <f>BB41/100*'8. GVA assumptions'!$F$13</f>
        <v>0</v>
      </c>
      <c r="DJ41" s="186">
        <f>BC41/100*'8. GVA assumptions'!$F$14</f>
        <v>0</v>
      </c>
      <c r="DK41" s="186">
        <f>BD41/100*'8. GVA assumptions'!$F$15</f>
        <v>0</v>
      </c>
      <c r="DL41" s="189">
        <f>BE41/100*'8. GVA assumptions'!$F$16</f>
        <v>0</v>
      </c>
      <c r="DM41" s="192">
        <f t="shared" si="31"/>
        <v>0</v>
      </c>
      <c r="DN41" s="193">
        <f t="shared" si="21"/>
        <v>0</v>
      </c>
      <c r="DO41" s="154"/>
      <c r="DP41" s="154"/>
      <c r="DQ41" s="154"/>
      <c r="DR41" s="154"/>
      <c r="DS41" s="154"/>
      <c r="DT41" s="154"/>
    </row>
    <row r="42" spans="1:124">
      <c r="A42" s="146" t="s">
        <v>274</v>
      </c>
      <c r="B42" s="190">
        <v>0</v>
      </c>
      <c r="C42" s="147">
        <v>0</v>
      </c>
      <c r="D42" s="147">
        <v>0</v>
      </c>
      <c r="E42" s="147">
        <v>6.6872099999999999E-3</v>
      </c>
      <c r="F42" s="147">
        <v>0</v>
      </c>
      <c r="G42" s="147">
        <v>0</v>
      </c>
      <c r="H42" s="147">
        <v>0</v>
      </c>
      <c r="I42" s="187">
        <f t="shared" si="3"/>
        <v>6.6872099999999999E-3</v>
      </c>
      <c r="J42" s="188"/>
      <c r="K42" s="190">
        <f>B42</f>
        <v>0</v>
      </c>
      <c r="L42" s="147"/>
      <c r="M42" s="194"/>
      <c r="N42" s="190">
        <f>C42</f>
        <v>0</v>
      </c>
      <c r="O42" s="147"/>
      <c r="P42" s="194"/>
      <c r="Q42" s="190">
        <f>D42</f>
        <v>0</v>
      </c>
      <c r="R42" s="147"/>
      <c r="S42" s="194"/>
      <c r="T42" s="190">
        <f>E42</f>
        <v>6.6872099999999999E-3</v>
      </c>
      <c r="U42" s="147"/>
      <c r="V42" s="194"/>
      <c r="W42" s="190">
        <f>F42</f>
        <v>0</v>
      </c>
      <c r="X42" s="147"/>
      <c r="Y42" s="194"/>
      <c r="Z42" s="190">
        <f>G42</f>
        <v>0</v>
      </c>
      <c r="AA42" s="147"/>
      <c r="AB42" s="194"/>
      <c r="AC42" s="147">
        <f>H42</f>
        <v>0</v>
      </c>
      <c r="AD42" s="147"/>
      <c r="AE42" s="194"/>
      <c r="AF42" s="185">
        <f t="shared" si="4"/>
        <v>6.6872099999999999E-3</v>
      </c>
      <c r="AG42" s="186">
        <f t="shared" si="5"/>
        <v>0</v>
      </c>
      <c r="AH42" s="186">
        <f t="shared" si="6"/>
        <v>0</v>
      </c>
      <c r="AI42" s="184">
        <f t="shared" si="7"/>
        <v>0</v>
      </c>
      <c r="AJ42" s="183">
        <f t="shared" si="48"/>
        <v>0</v>
      </c>
      <c r="AK42" s="184">
        <f t="shared" si="8"/>
        <v>0</v>
      </c>
      <c r="AL42" s="183">
        <f t="shared" si="49"/>
        <v>0</v>
      </c>
      <c r="AM42" s="184">
        <f t="shared" si="9"/>
        <v>0</v>
      </c>
      <c r="AN42" s="194">
        <f t="shared" si="10"/>
        <v>0</v>
      </c>
      <c r="AO42" s="190">
        <f t="shared" si="11"/>
        <v>6.6872099999999999E-3</v>
      </c>
      <c r="AP42" s="194">
        <f t="shared" si="50"/>
        <v>6.6872099999999999E-3</v>
      </c>
      <c r="AQ42" s="190">
        <f t="shared" si="12"/>
        <v>0</v>
      </c>
      <c r="AR42" s="194">
        <f t="shared" si="51"/>
        <v>0</v>
      </c>
      <c r="AS42" s="190">
        <f t="shared" si="13"/>
        <v>0</v>
      </c>
      <c r="AT42" s="194">
        <f t="shared" si="52"/>
        <v>0</v>
      </c>
      <c r="AU42" s="147">
        <f t="shared" si="14"/>
        <v>0</v>
      </c>
      <c r="AV42" s="147">
        <f t="shared" si="53"/>
        <v>0</v>
      </c>
      <c r="AW42" s="190">
        <f t="shared" si="41"/>
        <v>6.6872099999999999E-3</v>
      </c>
      <c r="AX42" s="147">
        <f t="shared" si="41"/>
        <v>6.6872099999999999E-3</v>
      </c>
      <c r="AY42" s="191">
        <f>AI42+((AJ42-AI42)*'9. BE assumptions'!B42)</f>
        <v>0</v>
      </c>
      <c r="AZ42" s="192">
        <f>AK42+((AL42-AK42)*'9. BE assumptions'!C42)</f>
        <v>0</v>
      </c>
      <c r="BA42" s="192">
        <f>AM42+((AN42-AM42)*'9. BE assumptions'!D42)</f>
        <v>0</v>
      </c>
      <c r="BB42" s="192">
        <f>AO42+((AP42-AO42)*'9. BE assumptions'!E42)</f>
        <v>6.6872099999999999E-3</v>
      </c>
      <c r="BC42" s="192">
        <f>AQ42+((AR42-AQ42)*'9. BE assumptions'!F42)</f>
        <v>0</v>
      </c>
      <c r="BD42" s="192">
        <f>AS42+((AT42-AS42)*'9. BE assumptions'!G42)</f>
        <v>0</v>
      </c>
      <c r="BE42" s="193">
        <f>AU42+(AV42-AU42)*'9. BE assumptions'!H42</f>
        <v>0</v>
      </c>
      <c r="BF42" s="192">
        <f t="shared" si="15"/>
        <v>6.6872099999999999E-3</v>
      </c>
      <c r="BG42" s="193">
        <f t="shared" si="16"/>
        <v>9.5041325484848435E-2</v>
      </c>
      <c r="BH42" s="154"/>
      <c r="BI42" s="185">
        <f>B42/100*'8. GVA assumptions'!$F$8</f>
        <v>0</v>
      </c>
      <c r="BJ42" s="147">
        <f>C42/100*'8. GVA assumptions'!$F$10</f>
        <v>0</v>
      </c>
      <c r="BK42" s="186">
        <f>D42/100*'8. GVA assumptions'!$F$12</f>
        <v>0</v>
      </c>
      <c r="BL42" s="186">
        <f>E42/100*'8. GVA assumptions'!$F$13</f>
        <v>3.2380703252554194E-3</v>
      </c>
      <c r="BM42" s="186">
        <f>F42/100*'8. GVA assumptions'!$F$14</f>
        <v>0</v>
      </c>
      <c r="BN42" s="186">
        <f>G42/100*'8. GVA assumptions'!$F$15</f>
        <v>0</v>
      </c>
      <c r="BO42" s="186">
        <f>H42/100*'8. GVA assumptions'!$F$16</f>
        <v>0</v>
      </c>
      <c r="BP42" s="187">
        <f t="shared" si="17"/>
        <v>3.2380703252554194E-3</v>
      </c>
      <c r="BQ42" s="154"/>
      <c r="BR42" s="185">
        <f>K42/100*'8. GVA assumptions'!$F$8</f>
        <v>0</v>
      </c>
      <c r="BS42" s="186">
        <f>L42/100*'8. GVA assumptions'!$F$8</f>
        <v>0</v>
      </c>
      <c r="BT42" s="189">
        <f>M42/100*'8. GVA assumptions'!$F$8</f>
        <v>0</v>
      </c>
      <c r="BU42" s="190">
        <f>N42/100*'8. GVA assumptions'!$F$10</f>
        <v>0</v>
      </c>
      <c r="BV42" s="147">
        <f>O42/100*'8. GVA assumptions'!$F$10</f>
        <v>0</v>
      </c>
      <c r="BW42" s="194">
        <f>P42/100*'8. GVA assumptions'!$F$10</f>
        <v>0</v>
      </c>
      <c r="BX42" s="185">
        <f>Q42/100*'8. GVA assumptions'!$F$12</f>
        <v>0</v>
      </c>
      <c r="BY42" s="186">
        <f>R42/100*'8. GVA assumptions'!$F$12</f>
        <v>0</v>
      </c>
      <c r="BZ42" s="189">
        <f>S42/100*'8. GVA assumptions'!$F$12</f>
        <v>0</v>
      </c>
      <c r="CA42" s="185">
        <f>T42/100*'8. GVA assumptions'!$F$13</f>
        <v>3.2380703252554194E-3</v>
      </c>
      <c r="CB42" s="186">
        <f>U42/100*'8. GVA assumptions'!$F$13</f>
        <v>0</v>
      </c>
      <c r="CC42" s="189">
        <f>V42/100*'8. GVA assumptions'!$F$13</f>
        <v>0</v>
      </c>
      <c r="CD42" s="185">
        <f>W42/100*'8. GVA assumptions'!$F$14</f>
        <v>0</v>
      </c>
      <c r="CE42" s="186">
        <f>X42/100*'8. GVA assumptions'!$F$14</f>
        <v>0</v>
      </c>
      <c r="CF42" s="189">
        <f>Y42/100*'8. GVA assumptions'!$F$14</f>
        <v>0</v>
      </c>
      <c r="CG42" s="185">
        <f>Z42/100*'8. GVA assumptions'!$F$15</f>
        <v>0</v>
      </c>
      <c r="CH42" s="186">
        <f>AA42/100*'8. GVA assumptions'!$F$15</f>
        <v>0</v>
      </c>
      <c r="CI42" s="189">
        <f>AB42/100*'8. GVA assumptions'!$F$15</f>
        <v>0</v>
      </c>
      <c r="CJ42" s="185">
        <f>AC42/100*'8. GVA assumptions'!$F$16</f>
        <v>0</v>
      </c>
      <c r="CK42" s="186">
        <f>AD42/100*'8. GVA assumptions'!$F$16</f>
        <v>0</v>
      </c>
      <c r="CL42" s="189">
        <f>AE42/100*'8. GVA assumptions'!$F$16</f>
        <v>0</v>
      </c>
      <c r="CM42" s="186">
        <f t="shared" si="18"/>
        <v>3.2380703252554194E-3</v>
      </c>
      <c r="CN42" s="186">
        <f t="shared" si="19"/>
        <v>0</v>
      </c>
      <c r="CO42" s="186">
        <f t="shared" si="20"/>
        <v>0</v>
      </c>
      <c r="CP42" s="185">
        <f>AI42/100*'8. GVA assumptions'!$F$8</f>
        <v>0</v>
      </c>
      <c r="CQ42" s="186">
        <f>AJ42/100*'8. GVA assumptions'!$F$8</f>
        <v>0</v>
      </c>
      <c r="CR42" s="186">
        <f>AK42/100*'8. GVA assumptions'!$F$10</f>
        <v>0</v>
      </c>
      <c r="CS42" s="186">
        <f>AL42/100*'8. GVA assumptions'!$F$10</f>
        <v>0</v>
      </c>
      <c r="CT42" s="186">
        <f>AM42/100*'8. GVA assumptions'!$F$12</f>
        <v>0</v>
      </c>
      <c r="CU42" s="186">
        <f>AN42/100*'8. GVA assumptions'!$F$12</f>
        <v>0</v>
      </c>
      <c r="CV42" s="186">
        <f>AO42/100*'8. GVA assumptions'!$F$13</f>
        <v>3.2380703252554194E-3</v>
      </c>
      <c r="CW42" s="186">
        <f>AP42/100*'8. GVA assumptions'!$F$13</f>
        <v>3.2380703252554194E-3</v>
      </c>
      <c r="CX42" s="186">
        <f>AQ42/100*'8. GVA assumptions'!$F$14</f>
        <v>0</v>
      </c>
      <c r="CY42" s="186">
        <f>AR42/100*'8. GVA assumptions'!$F$14</f>
        <v>0</v>
      </c>
      <c r="CZ42" s="186">
        <f>AS42/100*'8. GVA assumptions'!$F$15</f>
        <v>0</v>
      </c>
      <c r="DA42" s="186">
        <f>AT42/100*'8. GVA assumptions'!$F$15</f>
        <v>0</v>
      </c>
      <c r="DB42" s="186">
        <f>AU42/100*'8. GVA assumptions'!$F$16</f>
        <v>0</v>
      </c>
      <c r="DC42" s="186">
        <f>AV42/100*'8. GVA assumptions'!$F$16</f>
        <v>0</v>
      </c>
      <c r="DD42" s="185">
        <f t="shared" si="29"/>
        <v>3.2380703252554194E-3</v>
      </c>
      <c r="DE42" s="186">
        <f t="shared" si="30"/>
        <v>3.2380703252554194E-3</v>
      </c>
      <c r="DF42" s="195">
        <f>AY42/100*'8. GVA assumptions'!$F$8</f>
        <v>0</v>
      </c>
      <c r="DG42" s="186">
        <f>AZ42/100*'8. GVA assumptions'!$F$10</f>
        <v>0</v>
      </c>
      <c r="DH42" s="186">
        <f>BA42/100*'8. GVA assumptions'!$F$12</f>
        <v>0</v>
      </c>
      <c r="DI42" s="186">
        <f>BB42/100*'8. GVA assumptions'!$F$13</f>
        <v>3.2380703252554194E-3</v>
      </c>
      <c r="DJ42" s="186">
        <f>BC42/100*'8. GVA assumptions'!$F$14</f>
        <v>0</v>
      </c>
      <c r="DK42" s="186">
        <f>BD42/100*'8. GVA assumptions'!$F$15</f>
        <v>0</v>
      </c>
      <c r="DL42" s="189">
        <f>BE42/100*'8. GVA assumptions'!$F$16</f>
        <v>0</v>
      </c>
      <c r="DM42" s="192">
        <f t="shared" si="31"/>
        <v>3.2380703252554194E-3</v>
      </c>
      <c r="DN42" s="193">
        <f t="shared" si="21"/>
        <v>4.6020761382613892E-2</v>
      </c>
      <c r="DO42" s="154"/>
      <c r="DP42" s="154"/>
      <c r="DQ42" s="154"/>
      <c r="DR42" s="154"/>
      <c r="DS42" s="154"/>
      <c r="DT42" s="154"/>
    </row>
    <row r="43" spans="1:124" s="80" customFormat="1">
      <c r="A43" s="146" t="s">
        <v>275</v>
      </c>
      <c r="B43" s="190">
        <v>2.0636607421875001E-2</v>
      </c>
      <c r="C43" s="147">
        <v>1.7347408203125001E-2</v>
      </c>
      <c r="D43" s="147">
        <v>3.3397534179687499E-3</v>
      </c>
      <c r="E43" s="147">
        <v>0.15884795878128458</v>
      </c>
      <c r="F43" s="147">
        <v>5.8326445312500003E-2</v>
      </c>
      <c r="G43" s="147">
        <v>5.9120576171875E-3</v>
      </c>
      <c r="H43" s="147">
        <v>0</v>
      </c>
      <c r="I43" s="187">
        <f t="shared" si="3"/>
        <v>0.26441023075394082</v>
      </c>
      <c r="J43" s="197"/>
      <c r="K43" s="190">
        <f>B43</f>
        <v>2.0636607421875001E-2</v>
      </c>
      <c r="L43" s="147">
        <f>B43</f>
        <v>2.0636607421875001E-2</v>
      </c>
      <c r="M43" s="194"/>
      <c r="N43" s="190">
        <f>C43</f>
        <v>1.7347408203125001E-2</v>
      </c>
      <c r="O43" s="147">
        <f>C43</f>
        <v>1.7347408203125001E-2</v>
      </c>
      <c r="P43" s="194"/>
      <c r="Q43" s="190"/>
      <c r="R43" s="147"/>
      <c r="S43" s="194"/>
      <c r="T43" s="190">
        <v>0</v>
      </c>
      <c r="U43" s="147">
        <f>E43</f>
        <v>0.15884795878128458</v>
      </c>
      <c r="V43" s="194"/>
      <c r="W43" s="190">
        <v>0</v>
      </c>
      <c r="X43" s="147">
        <f>F43</f>
        <v>5.8326445312500003E-2</v>
      </c>
      <c r="Y43" s="194"/>
      <c r="Z43" s="190">
        <v>0</v>
      </c>
      <c r="AA43" s="147">
        <f>G43</f>
        <v>5.9120576171875E-3</v>
      </c>
      <c r="AB43" s="194"/>
      <c r="AC43" s="147"/>
      <c r="AD43" s="147"/>
      <c r="AE43" s="194"/>
      <c r="AF43" s="185">
        <f t="shared" si="4"/>
        <v>3.7984015625000006E-2</v>
      </c>
      <c r="AG43" s="186">
        <f t="shared" si="5"/>
        <v>0.26107047733597205</v>
      </c>
      <c r="AH43" s="186">
        <f t="shared" si="6"/>
        <v>0</v>
      </c>
      <c r="AI43" s="184">
        <f t="shared" si="7"/>
        <v>2.0636607421875001E-2</v>
      </c>
      <c r="AJ43" s="183">
        <f>L43</f>
        <v>2.0636607421875001E-2</v>
      </c>
      <c r="AK43" s="184">
        <f t="shared" si="8"/>
        <v>1.7347408203125001E-2</v>
      </c>
      <c r="AL43" s="183">
        <f>O43</f>
        <v>1.7347408203125001E-2</v>
      </c>
      <c r="AM43" s="184">
        <f t="shared" si="9"/>
        <v>0</v>
      </c>
      <c r="AN43" s="194">
        <f t="shared" si="10"/>
        <v>0</v>
      </c>
      <c r="AO43" s="190">
        <f>T43</f>
        <v>0</v>
      </c>
      <c r="AP43" s="194">
        <f>U43</f>
        <v>0.15884795878128458</v>
      </c>
      <c r="AQ43" s="190">
        <f t="shared" si="12"/>
        <v>0</v>
      </c>
      <c r="AR43" s="194">
        <f>X43</f>
        <v>5.8326445312500003E-2</v>
      </c>
      <c r="AS43" s="190">
        <f t="shared" si="13"/>
        <v>0</v>
      </c>
      <c r="AT43" s="194">
        <f>AA43</f>
        <v>5.9120576171875E-3</v>
      </c>
      <c r="AU43" s="147">
        <f t="shared" si="14"/>
        <v>0</v>
      </c>
      <c r="AV43" s="147">
        <f t="shared" si="53"/>
        <v>0</v>
      </c>
      <c r="AW43" s="190">
        <f t="shared" si="41"/>
        <v>3.7984015625000006E-2</v>
      </c>
      <c r="AX43" s="147">
        <f>AV43+AT43+AR43+AP43+AN43+AL43+AJ43</f>
        <v>0.26107047733597205</v>
      </c>
      <c r="AY43" s="191">
        <f>AI43+((AJ43-AI43)*'9. BE assumptions'!B43)</f>
        <v>2.0636607421875001E-2</v>
      </c>
      <c r="AZ43" s="192">
        <f>AK43+((AL43-AK43)*'9. BE assumptions'!C43)</f>
        <v>1.7347408203125001E-2</v>
      </c>
      <c r="BA43" s="192">
        <f>AM43+((AN43-AM43)*'9. BE assumptions'!D43)</f>
        <v>0</v>
      </c>
      <c r="BB43" s="192">
        <f>AO43+((AP43-AO43)*'9. BE assumptions'!E43)</f>
        <v>7.9423979390642288E-2</v>
      </c>
      <c r="BC43" s="192">
        <f>AQ43+((AR43-AQ43)*'9. BE assumptions'!F43)</f>
        <v>2.9163222656250001E-2</v>
      </c>
      <c r="BD43" s="192">
        <f>AS43+((AT43-AS43)*'9. BE assumptions'!G43)</f>
        <v>1.478014404296875E-3</v>
      </c>
      <c r="BE43" s="193">
        <f>AU43+(AV43-AU43)*'9. BE assumptions'!H43</f>
        <v>0</v>
      </c>
      <c r="BF43" s="192">
        <f t="shared" si="15"/>
        <v>0.14804923207618917</v>
      </c>
      <c r="BG43" s="193">
        <f t="shared" si="16"/>
        <v>2.1041353948111339</v>
      </c>
      <c r="BH43" s="198"/>
      <c r="BI43" s="185">
        <f>B43/100*'8. GVA assumptions'!$F$8</f>
        <v>9.8016296672649109E-3</v>
      </c>
      <c r="BJ43" s="147">
        <f>C43/100*'8. GVA assumptions'!$F$10</f>
        <v>7.2684338597866641E-3</v>
      </c>
      <c r="BK43" s="186">
        <f>D43/100*'8. GVA assumptions'!$F$12</f>
        <v>1.8667787745745349E-3</v>
      </c>
      <c r="BL43" s="186">
        <f>E43/100*'8. GVA assumptions'!$F$13</f>
        <v>7.691710916167932E-2</v>
      </c>
      <c r="BM43" s="186">
        <f>F43/100*'8. GVA assumptions'!$F$14</f>
        <v>2.5847693098764959E-2</v>
      </c>
      <c r="BN43" s="186">
        <f>G43/100*'8. GVA assumptions'!$F$15</f>
        <v>3.4721176482440529E-3</v>
      </c>
      <c r="BO43" s="186">
        <f>H43/100*'8. GVA assumptions'!$F$16</f>
        <v>0</v>
      </c>
      <c r="BP43" s="187">
        <f t="shared" si="17"/>
        <v>0.12517376221031445</v>
      </c>
      <c r="BQ43" s="198"/>
      <c r="BR43" s="185">
        <f>K43/100*'8. GVA assumptions'!$F$8</f>
        <v>9.8016296672649109E-3</v>
      </c>
      <c r="BS43" s="186">
        <f>L43/100*'8. GVA assumptions'!$F$8</f>
        <v>9.8016296672649109E-3</v>
      </c>
      <c r="BT43" s="189">
        <f>M43/100*'8. GVA assumptions'!$F$8</f>
        <v>0</v>
      </c>
      <c r="BU43" s="190">
        <f>N43/100*'8. GVA assumptions'!$F$10</f>
        <v>7.2684338597866641E-3</v>
      </c>
      <c r="BV43" s="147">
        <f>O43/100*'8. GVA assumptions'!$F$10</f>
        <v>7.2684338597866641E-3</v>
      </c>
      <c r="BW43" s="194">
        <f>P43/100*'8. GVA assumptions'!$F$10</f>
        <v>0</v>
      </c>
      <c r="BX43" s="185">
        <f>Q43/100*'8. GVA assumptions'!$F$12</f>
        <v>0</v>
      </c>
      <c r="BY43" s="186">
        <f>R43/100*'8. GVA assumptions'!$F$12</f>
        <v>0</v>
      </c>
      <c r="BZ43" s="189">
        <f>S43/100*'8. GVA assumptions'!$F$12</f>
        <v>0</v>
      </c>
      <c r="CA43" s="185">
        <f>T43/100*'8. GVA assumptions'!$F$13</f>
        <v>0</v>
      </c>
      <c r="CB43" s="186">
        <f>U43/100*'8. GVA assumptions'!$F$13</f>
        <v>7.691710916167932E-2</v>
      </c>
      <c r="CC43" s="189">
        <f>V43/100*'8. GVA assumptions'!$F$13</f>
        <v>0</v>
      </c>
      <c r="CD43" s="185">
        <f>W43/100*'8. GVA assumptions'!$F$14</f>
        <v>0</v>
      </c>
      <c r="CE43" s="186">
        <f>X43/100*'8. GVA assumptions'!$F$14</f>
        <v>2.5847693098764959E-2</v>
      </c>
      <c r="CF43" s="189">
        <f>Y43/100*'8. GVA assumptions'!$F$14</f>
        <v>0</v>
      </c>
      <c r="CG43" s="185">
        <f>Z43/100*'8. GVA assumptions'!$F$15</f>
        <v>0</v>
      </c>
      <c r="CH43" s="186">
        <f>AA43/100*'8. GVA assumptions'!$F$15</f>
        <v>3.4721176482440529E-3</v>
      </c>
      <c r="CI43" s="189">
        <f>AB43/100*'8. GVA assumptions'!$F$15</f>
        <v>0</v>
      </c>
      <c r="CJ43" s="185">
        <f>AC43/100*'8. GVA assumptions'!$F$16</f>
        <v>0</v>
      </c>
      <c r="CK43" s="186">
        <f>AD43/100*'8. GVA assumptions'!$F$16</f>
        <v>0</v>
      </c>
      <c r="CL43" s="189">
        <f>AE43/100*'8. GVA assumptions'!$F$16</f>
        <v>0</v>
      </c>
      <c r="CM43" s="186">
        <f t="shared" si="18"/>
        <v>1.7070063527051576E-2</v>
      </c>
      <c r="CN43" s="186">
        <f t="shared" si="19"/>
        <v>0.12330698343573991</v>
      </c>
      <c r="CO43" s="186">
        <f t="shared" si="20"/>
        <v>0</v>
      </c>
      <c r="CP43" s="185">
        <f>AI43/100*'8. GVA assumptions'!$F$8</f>
        <v>9.8016296672649109E-3</v>
      </c>
      <c r="CQ43" s="186">
        <f>AJ43/100*'8. GVA assumptions'!$F$8</f>
        <v>9.8016296672649109E-3</v>
      </c>
      <c r="CR43" s="186">
        <f>AK43/100*'8. GVA assumptions'!$F$10</f>
        <v>7.2684338597866641E-3</v>
      </c>
      <c r="CS43" s="186">
        <f>AL43/100*'8. GVA assumptions'!$F$10</f>
        <v>7.2684338597866641E-3</v>
      </c>
      <c r="CT43" s="186">
        <f>AM43/100*'8. GVA assumptions'!$F$12</f>
        <v>0</v>
      </c>
      <c r="CU43" s="186">
        <f>AN43/100*'8. GVA assumptions'!$F$12</f>
        <v>0</v>
      </c>
      <c r="CV43" s="186">
        <f>AO43/100*'8. GVA assumptions'!$F$13</f>
        <v>0</v>
      </c>
      <c r="CW43" s="186">
        <f>AP43/100*'8. GVA assumptions'!$F$13</f>
        <v>7.691710916167932E-2</v>
      </c>
      <c r="CX43" s="186">
        <f>AQ43/100*'8. GVA assumptions'!$F$14</f>
        <v>0</v>
      </c>
      <c r="CY43" s="186">
        <f>AR43/100*'8. GVA assumptions'!$F$14</f>
        <v>2.5847693098764959E-2</v>
      </c>
      <c r="CZ43" s="186">
        <f>AS43/100*'8. GVA assumptions'!$F$15</f>
        <v>0</v>
      </c>
      <c r="DA43" s="186">
        <f>AT43/100*'8. GVA assumptions'!$F$15</f>
        <v>3.4721176482440529E-3</v>
      </c>
      <c r="DB43" s="186">
        <f>AU43/100*'8. GVA assumptions'!$F$16</f>
        <v>0</v>
      </c>
      <c r="DC43" s="186">
        <f>AV43/100*'8. GVA assumptions'!$F$16</f>
        <v>0</v>
      </c>
      <c r="DD43" s="185">
        <f t="shared" si="29"/>
        <v>1.7070063527051576E-2</v>
      </c>
      <c r="DE43" s="186">
        <f t="shared" si="30"/>
        <v>0.12330698343573991</v>
      </c>
      <c r="DF43" s="195">
        <f>AY43/100*'8. GVA assumptions'!$F$8</f>
        <v>9.8016296672649109E-3</v>
      </c>
      <c r="DG43" s="186">
        <f>AZ43/100*'8. GVA assumptions'!$F$10</f>
        <v>7.2684338597866641E-3</v>
      </c>
      <c r="DH43" s="186">
        <f>BA43/100*'8. GVA assumptions'!$F$12</f>
        <v>0</v>
      </c>
      <c r="DI43" s="186">
        <f>BB43/100*'8. GVA assumptions'!$F$13</f>
        <v>3.845855458083966E-2</v>
      </c>
      <c r="DJ43" s="186">
        <f>BC43/100*'8. GVA assumptions'!$F$14</f>
        <v>1.292384654938248E-2</v>
      </c>
      <c r="DK43" s="186">
        <f>BD43/100*'8. GVA assumptions'!$F$15</f>
        <v>8.6802941206101322E-4</v>
      </c>
      <c r="DL43" s="189">
        <f>BE43/100*'8. GVA assumptions'!$F$16</f>
        <v>0</v>
      </c>
      <c r="DM43" s="192">
        <f t="shared" si="31"/>
        <v>6.9320494069334743E-2</v>
      </c>
      <c r="DN43" s="193">
        <f t="shared" si="21"/>
        <v>0.98521081880397809</v>
      </c>
      <c r="DO43" s="198"/>
      <c r="DP43" s="198"/>
      <c r="DQ43" s="198"/>
      <c r="DR43" s="198"/>
      <c r="DS43" s="198"/>
      <c r="DT43" s="198"/>
    </row>
    <row r="44" spans="1:124" s="80" customFormat="1">
      <c r="A44" s="146" t="s">
        <v>276</v>
      </c>
      <c r="B44" s="190">
        <v>0</v>
      </c>
      <c r="C44" s="147">
        <v>3.6073528289794904E-5</v>
      </c>
      <c r="D44" s="147">
        <v>0</v>
      </c>
      <c r="E44" s="147">
        <v>5.5022235107421902E-4</v>
      </c>
      <c r="F44" s="147">
        <v>1.8550921630859402E-4</v>
      </c>
      <c r="G44" s="147">
        <v>6.9578785896301299E-6</v>
      </c>
      <c r="H44" s="147">
        <v>0</v>
      </c>
      <c r="I44" s="187">
        <f t="shared" si="3"/>
        <v>7.7876297426223806E-4</v>
      </c>
      <c r="J44" s="197"/>
      <c r="K44" s="190">
        <f>B44</f>
        <v>0</v>
      </c>
      <c r="L44" s="147"/>
      <c r="M44" s="194"/>
      <c r="N44" s="190">
        <f>C44</f>
        <v>3.6073528289794904E-5</v>
      </c>
      <c r="O44" s="147"/>
      <c r="P44" s="194"/>
      <c r="Q44" s="190">
        <f>D44</f>
        <v>0</v>
      </c>
      <c r="R44" s="147"/>
      <c r="S44" s="194"/>
      <c r="T44" s="190">
        <f>E44</f>
        <v>5.5022235107421902E-4</v>
      </c>
      <c r="U44" s="147"/>
      <c r="V44" s="194"/>
      <c r="W44" s="190">
        <f>F44</f>
        <v>1.8550921630859402E-4</v>
      </c>
      <c r="X44" s="147"/>
      <c r="Y44" s="194"/>
      <c r="Z44" s="190">
        <f>G44</f>
        <v>6.9578785896301299E-6</v>
      </c>
      <c r="AA44" s="147"/>
      <c r="AB44" s="194"/>
      <c r="AC44" s="147">
        <f>H44</f>
        <v>0</v>
      </c>
      <c r="AD44" s="147"/>
      <c r="AE44" s="194"/>
      <c r="AF44" s="185">
        <f t="shared" si="4"/>
        <v>7.7876297426223806E-4</v>
      </c>
      <c r="AG44" s="186">
        <f t="shared" si="5"/>
        <v>0</v>
      </c>
      <c r="AH44" s="186">
        <f t="shared" si="6"/>
        <v>0</v>
      </c>
      <c r="AI44" s="184">
        <f t="shared" si="7"/>
        <v>0</v>
      </c>
      <c r="AJ44" s="183">
        <f t="shared" ref="AJ44:AJ45" si="54">K44</f>
        <v>0</v>
      </c>
      <c r="AK44" s="184">
        <f t="shared" si="8"/>
        <v>3.6073528289794904E-5</v>
      </c>
      <c r="AL44" s="183">
        <f t="shared" ref="AL44:AL45" si="55">N44</f>
        <v>3.6073528289794904E-5</v>
      </c>
      <c r="AM44" s="184">
        <f t="shared" si="9"/>
        <v>0</v>
      </c>
      <c r="AN44" s="194">
        <f t="shared" si="10"/>
        <v>0</v>
      </c>
      <c r="AO44" s="190">
        <f t="shared" ref="AO44" si="56">T44</f>
        <v>5.5022235107421902E-4</v>
      </c>
      <c r="AP44" s="194">
        <f t="shared" ref="AP44:AP45" si="57">T44</f>
        <v>5.5022235107421902E-4</v>
      </c>
      <c r="AQ44" s="190">
        <f t="shared" si="12"/>
        <v>1.8550921630859402E-4</v>
      </c>
      <c r="AR44" s="194">
        <f t="shared" si="51"/>
        <v>1.8550921630859402E-4</v>
      </c>
      <c r="AS44" s="190">
        <f t="shared" si="13"/>
        <v>6.9578785896301299E-6</v>
      </c>
      <c r="AT44" s="194">
        <f t="shared" si="52"/>
        <v>6.9578785896301299E-6</v>
      </c>
      <c r="AU44" s="147">
        <f t="shared" si="14"/>
        <v>0</v>
      </c>
      <c r="AV44" s="147">
        <f t="shared" si="53"/>
        <v>0</v>
      </c>
      <c r="AW44" s="190">
        <f t="shared" si="41"/>
        <v>7.7876297426223806E-4</v>
      </c>
      <c r="AX44" s="147">
        <f t="shared" si="41"/>
        <v>7.7876297426223806E-4</v>
      </c>
      <c r="AY44" s="191">
        <f>AI44+((AJ44-AI44)*'9. BE assumptions'!B44)</f>
        <v>0</v>
      </c>
      <c r="AZ44" s="192">
        <f>AK44+((AL44-AK44)*'9. BE assumptions'!C44)</f>
        <v>3.6073528289794904E-5</v>
      </c>
      <c r="BA44" s="192">
        <f>AM44+((AN44-AM44)*'9. BE assumptions'!D44)</f>
        <v>0</v>
      </c>
      <c r="BB44" s="192">
        <f>AO44+((AP44-AO44)*'9. BE assumptions'!E44)</f>
        <v>5.5022235107421902E-4</v>
      </c>
      <c r="BC44" s="192">
        <f>AQ44+((AR44-AQ44)*'9. BE assumptions'!F44)</f>
        <v>1.8550921630859402E-4</v>
      </c>
      <c r="BD44" s="192">
        <f>AS44+((AT44-AS44)*'9. BE assumptions'!G44)</f>
        <v>6.9578785896301299E-6</v>
      </c>
      <c r="BE44" s="193">
        <f>AU44+(AV44-AU44)*'9. BE assumptions'!H44</f>
        <v>0</v>
      </c>
      <c r="BF44" s="192">
        <f t="shared" si="15"/>
        <v>7.7876297426223806E-4</v>
      </c>
      <c r="BG44" s="193">
        <f t="shared" si="16"/>
        <v>1.1068093466842829E-2</v>
      </c>
      <c r="BH44" s="198"/>
      <c r="BI44" s="185">
        <f>B44/100*'8. GVA assumptions'!$F$8</f>
        <v>0</v>
      </c>
      <c r="BJ44" s="147">
        <f>C44/100*'8. GVA assumptions'!$F$10</f>
        <v>1.5114537652736183E-5</v>
      </c>
      <c r="BK44" s="186">
        <f>D44/100*'8. GVA assumptions'!$F$12</f>
        <v>0</v>
      </c>
      <c r="BL44" s="186">
        <f>E44/100*'8. GVA assumptions'!$F$13</f>
        <v>2.6642780282146037E-4</v>
      </c>
      <c r="BM44" s="186">
        <f>F44/100*'8. GVA assumptions'!$F$14</f>
        <v>8.2209455152743957E-5</v>
      </c>
      <c r="BN44" s="186">
        <f>G44/100*'8. GVA assumptions'!$F$15</f>
        <v>4.0863223279760585E-6</v>
      </c>
      <c r="BO44" s="186">
        <f>H44/100*'8. GVA assumptions'!$F$16</f>
        <v>0</v>
      </c>
      <c r="BP44" s="187">
        <f t="shared" si="17"/>
        <v>3.6783811795491656E-4</v>
      </c>
      <c r="BQ44" s="198"/>
      <c r="BR44" s="185">
        <f>K44/100*'8. GVA assumptions'!$F$8</f>
        <v>0</v>
      </c>
      <c r="BS44" s="186">
        <f>L44/100*'8. GVA assumptions'!$F$8</f>
        <v>0</v>
      </c>
      <c r="BT44" s="189">
        <f>M44/100*'8. GVA assumptions'!$F$8</f>
        <v>0</v>
      </c>
      <c r="BU44" s="190">
        <f>N44/100*'8. GVA assumptions'!$F$10</f>
        <v>1.5114537652736183E-5</v>
      </c>
      <c r="BV44" s="147">
        <f>O44/100*'8. GVA assumptions'!$F$10</f>
        <v>0</v>
      </c>
      <c r="BW44" s="194">
        <f>P44/100*'8. GVA assumptions'!$F$10</f>
        <v>0</v>
      </c>
      <c r="BX44" s="185">
        <f>Q44/100*'8. GVA assumptions'!$F$12</f>
        <v>0</v>
      </c>
      <c r="BY44" s="186">
        <f>R44/100*'8. GVA assumptions'!$F$12</f>
        <v>0</v>
      </c>
      <c r="BZ44" s="189">
        <f>S44/100*'8. GVA assumptions'!$F$12</f>
        <v>0</v>
      </c>
      <c r="CA44" s="185">
        <f>T44/100*'8. GVA assumptions'!$F$13</f>
        <v>2.6642780282146037E-4</v>
      </c>
      <c r="CB44" s="186">
        <f>U44/100*'8. GVA assumptions'!$F$13</f>
        <v>0</v>
      </c>
      <c r="CC44" s="189">
        <f>V44/100*'8. GVA assumptions'!$F$13</f>
        <v>0</v>
      </c>
      <c r="CD44" s="185">
        <f>W44/100*'8. GVA assumptions'!$F$14</f>
        <v>8.2209455152743957E-5</v>
      </c>
      <c r="CE44" s="186">
        <f>X44/100*'8. GVA assumptions'!$F$14</f>
        <v>0</v>
      </c>
      <c r="CF44" s="189">
        <f>Y44/100*'8. GVA assumptions'!$F$14</f>
        <v>0</v>
      </c>
      <c r="CG44" s="185">
        <f>Z44/100*'8. GVA assumptions'!$F$15</f>
        <v>4.0863223279760585E-6</v>
      </c>
      <c r="CH44" s="186">
        <f>AA44/100*'8. GVA assumptions'!$F$15</f>
        <v>0</v>
      </c>
      <c r="CI44" s="189">
        <f>AB44/100*'8. GVA assumptions'!$F$15</f>
        <v>0</v>
      </c>
      <c r="CJ44" s="185">
        <f>AC44/100*'8. GVA assumptions'!$F$16</f>
        <v>0</v>
      </c>
      <c r="CK44" s="186">
        <f>AD44/100*'8. GVA assumptions'!$F$16</f>
        <v>0</v>
      </c>
      <c r="CL44" s="189">
        <f>AE44/100*'8. GVA assumptions'!$F$16</f>
        <v>0</v>
      </c>
      <c r="CM44" s="186">
        <f t="shared" si="18"/>
        <v>3.6783811795491656E-4</v>
      </c>
      <c r="CN44" s="186">
        <f t="shared" si="19"/>
        <v>0</v>
      </c>
      <c r="CO44" s="186">
        <f t="shared" si="20"/>
        <v>0</v>
      </c>
      <c r="CP44" s="185">
        <f>AI44/100*'8. GVA assumptions'!$F$8</f>
        <v>0</v>
      </c>
      <c r="CQ44" s="186">
        <f>AJ44/100*'8. GVA assumptions'!$F$8</f>
        <v>0</v>
      </c>
      <c r="CR44" s="186">
        <f>AK44/100*'8. GVA assumptions'!$F$10</f>
        <v>1.5114537652736183E-5</v>
      </c>
      <c r="CS44" s="186">
        <f>AL44/100*'8. GVA assumptions'!$F$10</f>
        <v>1.5114537652736183E-5</v>
      </c>
      <c r="CT44" s="186">
        <f>AM44/100*'8. GVA assumptions'!$F$12</f>
        <v>0</v>
      </c>
      <c r="CU44" s="186">
        <f>AN44/100*'8. GVA assumptions'!$F$12</f>
        <v>0</v>
      </c>
      <c r="CV44" s="186">
        <f>AO44/100*'8. GVA assumptions'!$F$13</f>
        <v>2.6642780282146037E-4</v>
      </c>
      <c r="CW44" s="186">
        <f>AP44/100*'8. GVA assumptions'!$F$13</f>
        <v>2.6642780282146037E-4</v>
      </c>
      <c r="CX44" s="186">
        <f>AQ44/100*'8. GVA assumptions'!$F$14</f>
        <v>8.2209455152743957E-5</v>
      </c>
      <c r="CY44" s="186">
        <f>AR44/100*'8. GVA assumptions'!$F$14</f>
        <v>8.2209455152743957E-5</v>
      </c>
      <c r="CZ44" s="186">
        <f>AS44/100*'8. GVA assumptions'!$F$15</f>
        <v>4.0863223279760585E-6</v>
      </c>
      <c r="DA44" s="186">
        <f>AT44/100*'8. GVA assumptions'!$F$15</f>
        <v>4.0863223279760585E-6</v>
      </c>
      <c r="DB44" s="186">
        <f>AU44/100*'8. GVA assumptions'!$F$16</f>
        <v>0</v>
      </c>
      <c r="DC44" s="186">
        <f>AV44/100*'8. GVA assumptions'!$F$16</f>
        <v>0</v>
      </c>
      <c r="DD44" s="185">
        <f t="shared" si="29"/>
        <v>3.6783811795491656E-4</v>
      </c>
      <c r="DE44" s="186">
        <f t="shared" si="30"/>
        <v>3.6783811795491656E-4</v>
      </c>
      <c r="DF44" s="195">
        <f>AY44/100*'8. GVA assumptions'!$F$8</f>
        <v>0</v>
      </c>
      <c r="DG44" s="186">
        <f>AZ44/100*'8. GVA assumptions'!$F$10</f>
        <v>1.5114537652736183E-5</v>
      </c>
      <c r="DH44" s="186">
        <f>BA44/100*'8. GVA assumptions'!$F$12</f>
        <v>0</v>
      </c>
      <c r="DI44" s="186">
        <f>BB44/100*'8. GVA assumptions'!$F$13</f>
        <v>2.6642780282146037E-4</v>
      </c>
      <c r="DJ44" s="186">
        <f>BC44/100*'8. GVA assumptions'!$F$14</f>
        <v>8.2209455152743957E-5</v>
      </c>
      <c r="DK44" s="186">
        <f>BD44/100*'8. GVA assumptions'!$F$15</f>
        <v>4.0863223279760585E-6</v>
      </c>
      <c r="DL44" s="189">
        <f>BE44/100*'8. GVA assumptions'!$F$16</f>
        <v>0</v>
      </c>
      <c r="DM44" s="192">
        <f t="shared" si="31"/>
        <v>3.6783811795491656E-4</v>
      </c>
      <c r="DN44" s="193">
        <f t="shared" si="21"/>
        <v>5.2278636822063766E-3</v>
      </c>
      <c r="DO44" s="198"/>
      <c r="DP44" s="198"/>
      <c r="DQ44" s="198"/>
      <c r="DR44" s="198"/>
      <c r="DS44" s="198"/>
      <c r="DT44" s="198"/>
    </row>
    <row r="45" spans="1:124" s="80" customFormat="1">
      <c r="A45" s="146" t="s">
        <v>277</v>
      </c>
      <c r="B45" s="190">
        <v>0</v>
      </c>
      <c r="C45" s="147">
        <v>3.6073501999999998E-5</v>
      </c>
      <c r="D45" s="147">
        <v>0</v>
      </c>
      <c r="E45" s="147">
        <v>0</v>
      </c>
      <c r="F45" s="147">
        <v>1.8550899999999999E-4</v>
      </c>
      <c r="G45" s="147">
        <v>6.9578800000000002E-6</v>
      </c>
      <c r="H45" s="147">
        <v>0</v>
      </c>
      <c r="I45" s="187">
        <f t="shared" si="3"/>
        <v>2.2854038199999997E-4</v>
      </c>
      <c r="J45" s="197"/>
      <c r="K45" s="190"/>
      <c r="L45" s="147"/>
      <c r="M45" s="194"/>
      <c r="N45" s="190"/>
      <c r="O45" s="147"/>
      <c r="P45" s="194"/>
      <c r="Q45" s="190"/>
      <c r="R45" s="147"/>
      <c r="S45" s="194"/>
      <c r="T45" s="190"/>
      <c r="U45" s="147"/>
      <c r="V45" s="194"/>
      <c r="W45" s="190"/>
      <c r="X45" s="147"/>
      <c r="Y45" s="194"/>
      <c r="Z45" s="190"/>
      <c r="AA45" s="147"/>
      <c r="AB45" s="194"/>
      <c r="AC45" s="147"/>
      <c r="AD45" s="147"/>
      <c r="AE45" s="194"/>
      <c r="AF45" s="185"/>
      <c r="AG45" s="186"/>
      <c r="AH45" s="186"/>
      <c r="AI45" s="184">
        <f t="shared" si="7"/>
        <v>0</v>
      </c>
      <c r="AJ45" s="183">
        <f t="shared" si="54"/>
        <v>0</v>
      </c>
      <c r="AK45" s="184">
        <f t="shared" si="8"/>
        <v>0</v>
      </c>
      <c r="AL45" s="183">
        <f t="shared" si="55"/>
        <v>0</v>
      </c>
      <c r="AM45" s="184">
        <f t="shared" si="9"/>
        <v>0</v>
      </c>
      <c r="AN45" s="194">
        <f t="shared" si="10"/>
        <v>0</v>
      </c>
      <c r="AO45" s="190">
        <f t="shared" si="11"/>
        <v>0</v>
      </c>
      <c r="AP45" s="194">
        <f t="shared" si="57"/>
        <v>0</v>
      </c>
      <c r="AQ45" s="190">
        <f t="shared" si="12"/>
        <v>0</v>
      </c>
      <c r="AR45" s="194">
        <f t="shared" si="51"/>
        <v>0</v>
      </c>
      <c r="AS45" s="190">
        <f t="shared" si="13"/>
        <v>0</v>
      </c>
      <c r="AT45" s="194">
        <f t="shared" si="52"/>
        <v>0</v>
      </c>
      <c r="AU45" s="147">
        <f t="shared" si="14"/>
        <v>0</v>
      </c>
      <c r="AV45" s="147">
        <f t="shared" si="53"/>
        <v>0</v>
      </c>
      <c r="AW45" s="190">
        <f t="shared" si="41"/>
        <v>0</v>
      </c>
      <c r="AX45" s="147">
        <f t="shared" si="41"/>
        <v>0</v>
      </c>
      <c r="AY45" s="191">
        <f>AI45+((AJ45-AI45)*'9. BE assumptions'!B45)</f>
        <v>0</v>
      </c>
      <c r="AZ45" s="192">
        <f>AK45+((AL45-AK45)*'9. BE assumptions'!C45)</f>
        <v>0</v>
      </c>
      <c r="BA45" s="192">
        <f>AM45+((AN45-AM45)*'9. BE assumptions'!D45)</f>
        <v>0</v>
      </c>
      <c r="BB45" s="192">
        <f>AO45+((AP45-AO45)*'9. BE assumptions'!E45)</f>
        <v>0</v>
      </c>
      <c r="BC45" s="192">
        <f>AQ45+((AR45-AQ45)*'9. BE assumptions'!F45)</f>
        <v>0</v>
      </c>
      <c r="BD45" s="192">
        <f>AS45+((AT45-AS45)*'9. BE assumptions'!G45)</f>
        <v>0</v>
      </c>
      <c r="BE45" s="193">
        <f>AU45+(AV45-AU45)*'9. BE assumptions'!H45</f>
        <v>0</v>
      </c>
      <c r="BF45" s="192">
        <f t="shared" si="15"/>
        <v>0</v>
      </c>
      <c r="BG45" s="193">
        <f t="shared" si="16"/>
        <v>0</v>
      </c>
      <c r="BH45" s="198"/>
      <c r="BI45" s="185">
        <f>B45/100*'8. GVA assumptions'!$F$8</f>
        <v>0</v>
      </c>
      <c r="BJ45" s="147">
        <f>C45/100*'8. GVA assumptions'!$F$10</f>
        <v>1.51145266375094E-5</v>
      </c>
      <c r="BK45" s="186">
        <f>D45/100*'8. GVA assumptions'!$F$12</f>
        <v>0</v>
      </c>
      <c r="BL45" s="186">
        <f>E45/100*'8. GVA assumptions'!$F$13</f>
        <v>0</v>
      </c>
      <c r="BM45" s="186">
        <f>F45/100*'8. GVA assumptions'!$F$14</f>
        <v>8.2209359294370919E-5</v>
      </c>
      <c r="BN45" s="186">
        <f>G45/100*'8. GVA assumptions'!$F$15</f>
        <v>4.0863231562782231E-6</v>
      </c>
      <c r="BO45" s="186">
        <f>H45/100*'8. GVA assumptions'!$F$16</f>
        <v>0</v>
      </c>
      <c r="BP45" s="187">
        <f t="shared" si="17"/>
        <v>1.0141020908815855E-4</v>
      </c>
      <c r="BQ45" s="198"/>
      <c r="BR45" s="185">
        <f>K45/100*'8. GVA assumptions'!$F$8</f>
        <v>0</v>
      </c>
      <c r="BS45" s="186">
        <f>L45/100*'8. GVA assumptions'!$F$8</f>
        <v>0</v>
      </c>
      <c r="BT45" s="189">
        <f>M45/100*'8. GVA assumptions'!$F$8</f>
        <v>0</v>
      </c>
      <c r="BU45" s="190">
        <f>N45/100*'8. GVA assumptions'!$F$10</f>
        <v>0</v>
      </c>
      <c r="BV45" s="147">
        <f>O45/100*'8. GVA assumptions'!$F$10</f>
        <v>0</v>
      </c>
      <c r="BW45" s="194">
        <f>P45/100*'8. GVA assumptions'!$F$10</f>
        <v>0</v>
      </c>
      <c r="BX45" s="185">
        <f>Q45/100*'8. GVA assumptions'!$F$12</f>
        <v>0</v>
      </c>
      <c r="BY45" s="186">
        <f>R45/100*'8. GVA assumptions'!$F$12</f>
        <v>0</v>
      </c>
      <c r="BZ45" s="189">
        <f>S45/100*'8. GVA assumptions'!$F$12</f>
        <v>0</v>
      </c>
      <c r="CA45" s="185">
        <f>T45/100*'8. GVA assumptions'!$F$13</f>
        <v>0</v>
      </c>
      <c r="CB45" s="186">
        <f>U45/100*'8. GVA assumptions'!$F$13</f>
        <v>0</v>
      </c>
      <c r="CC45" s="189">
        <f>V45/100*'8. GVA assumptions'!$F$13</f>
        <v>0</v>
      </c>
      <c r="CD45" s="185">
        <f>W45/100*'8. GVA assumptions'!$F$14</f>
        <v>0</v>
      </c>
      <c r="CE45" s="186">
        <f>X45/100*'8. GVA assumptions'!$F$14</f>
        <v>0</v>
      </c>
      <c r="CF45" s="189">
        <f>Y45/100*'8. GVA assumptions'!$F$14</f>
        <v>0</v>
      </c>
      <c r="CG45" s="185">
        <f>Z45/100*'8. GVA assumptions'!$F$15</f>
        <v>0</v>
      </c>
      <c r="CH45" s="186">
        <f>AA45/100*'8. GVA assumptions'!$F$15</f>
        <v>0</v>
      </c>
      <c r="CI45" s="189">
        <f>AB45/100*'8. GVA assumptions'!$F$15</f>
        <v>0</v>
      </c>
      <c r="CJ45" s="185">
        <f>AC45/100*'8. GVA assumptions'!$F$16</f>
        <v>0</v>
      </c>
      <c r="CK45" s="186">
        <f>AD45/100*'8. GVA assumptions'!$F$16</f>
        <v>0</v>
      </c>
      <c r="CL45" s="189">
        <f>AE45/100*'8. GVA assumptions'!$F$16</f>
        <v>0</v>
      </c>
      <c r="CM45" s="186">
        <f t="shared" si="18"/>
        <v>0</v>
      </c>
      <c r="CN45" s="186">
        <f t="shared" si="19"/>
        <v>0</v>
      </c>
      <c r="CO45" s="186">
        <f t="shared" si="20"/>
        <v>0</v>
      </c>
      <c r="CP45" s="185">
        <f>AI45/100*'8. GVA assumptions'!$F$8</f>
        <v>0</v>
      </c>
      <c r="CQ45" s="186">
        <f>AJ45/100*'8. GVA assumptions'!$F$8</f>
        <v>0</v>
      </c>
      <c r="CR45" s="186">
        <f>AK45/100*'8. GVA assumptions'!$F$10</f>
        <v>0</v>
      </c>
      <c r="CS45" s="186">
        <f>AL45/100*'8. GVA assumptions'!$F$10</f>
        <v>0</v>
      </c>
      <c r="CT45" s="186">
        <f>AM45/100*'8. GVA assumptions'!$F$12</f>
        <v>0</v>
      </c>
      <c r="CU45" s="186">
        <f>AN45/100*'8. GVA assumptions'!$F$12</f>
        <v>0</v>
      </c>
      <c r="CV45" s="186">
        <f>AO45/100*'8. GVA assumptions'!$F$13</f>
        <v>0</v>
      </c>
      <c r="CW45" s="186">
        <f>AP45/100*'8. GVA assumptions'!$F$13</f>
        <v>0</v>
      </c>
      <c r="CX45" s="186">
        <f>AQ45/100*'8. GVA assumptions'!$F$14</f>
        <v>0</v>
      </c>
      <c r="CY45" s="186">
        <f>AR45/100*'8. GVA assumptions'!$F$14</f>
        <v>0</v>
      </c>
      <c r="CZ45" s="186">
        <f>AS45/100*'8. GVA assumptions'!$F$15</f>
        <v>0</v>
      </c>
      <c r="DA45" s="186">
        <f>AT45/100*'8. GVA assumptions'!$F$15</f>
        <v>0</v>
      </c>
      <c r="DB45" s="186">
        <f>AU45/100*'8. GVA assumptions'!$F$16</f>
        <v>0</v>
      </c>
      <c r="DC45" s="186">
        <f>AV45/100*'8. GVA assumptions'!$F$16</f>
        <v>0</v>
      </c>
      <c r="DD45" s="185">
        <f t="shared" si="29"/>
        <v>0</v>
      </c>
      <c r="DE45" s="186">
        <f t="shared" si="30"/>
        <v>0</v>
      </c>
      <c r="DF45" s="195">
        <f>AY45/100*'8. GVA assumptions'!$F$8</f>
        <v>0</v>
      </c>
      <c r="DG45" s="186">
        <f>AZ45/100*'8. GVA assumptions'!$F$10</f>
        <v>0</v>
      </c>
      <c r="DH45" s="186">
        <f>BA45/100*'8. GVA assumptions'!$F$12</f>
        <v>0</v>
      </c>
      <c r="DI45" s="186">
        <f>BB45/100*'8. GVA assumptions'!$F$13</f>
        <v>0</v>
      </c>
      <c r="DJ45" s="186">
        <f>BC45/100*'8. GVA assumptions'!$F$14</f>
        <v>0</v>
      </c>
      <c r="DK45" s="186">
        <f>BD45/100*'8. GVA assumptions'!$F$15</f>
        <v>0</v>
      </c>
      <c r="DL45" s="189">
        <f>BE45/100*'8. GVA assumptions'!$F$16</f>
        <v>0</v>
      </c>
      <c r="DM45" s="192">
        <f t="shared" si="31"/>
        <v>0</v>
      </c>
      <c r="DN45" s="193">
        <f t="shared" si="21"/>
        <v>0</v>
      </c>
      <c r="DO45" s="198"/>
      <c r="DP45" s="198"/>
      <c r="DQ45" s="198"/>
      <c r="DR45" s="198"/>
      <c r="DS45" s="198"/>
      <c r="DT45" s="198"/>
    </row>
    <row r="46" spans="1:124" s="80" customFormat="1">
      <c r="A46" s="146" t="s">
        <v>278</v>
      </c>
      <c r="B46" s="190">
        <v>3.1226615234375001E-2</v>
      </c>
      <c r="C46" s="147">
        <v>9.1085654296874999E-3</v>
      </c>
      <c r="D46" s="147">
        <v>3.5314559936523405E-5</v>
      </c>
      <c r="E46" s="147">
        <v>3.6864898437500002E-2</v>
      </c>
      <c r="F46" s="147">
        <v>1.22436083984375E-2</v>
      </c>
      <c r="G46" s="147">
        <v>1.9969112548828098E-3</v>
      </c>
      <c r="H46" s="147">
        <v>0</v>
      </c>
      <c r="I46" s="187">
        <f t="shared" si="3"/>
        <v>9.1475913314819329E-2</v>
      </c>
      <c r="J46" s="197"/>
      <c r="K46" s="190">
        <f>B46</f>
        <v>3.1226615234375001E-2</v>
      </c>
      <c r="L46" s="147">
        <f>B46</f>
        <v>3.1226615234375001E-2</v>
      </c>
      <c r="M46" s="194"/>
      <c r="N46" s="190">
        <f>C46</f>
        <v>9.1085654296874999E-3</v>
      </c>
      <c r="O46" s="147">
        <f>C46</f>
        <v>9.1085654296874999E-3</v>
      </c>
      <c r="P46" s="194"/>
      <c r="Q46" s="190"/>
      <c r="R46" s="147"/>
      <c r="S46" s="194"/>
      <c r="T46" s="190">
        <v>0</v>
      </c>
      <c r="U46" s="147">
        <f>E46</f>
        <v>3.6864898437500002E-2</v>
      </c>
      <c r="V46" s="194"/>
      <c r="W46" s="190">
        <v>0</v>
      </c>
      <c r="X46" s="147">
        <f>F46</f>
        <v>1.22436083984375E-2</v>
      </c>
      <c r="Y46" s="194"/>
      <c r="Z46" s="190">
        <v>0</v>
      </c>
      <c r="AA46" s="147">
        <f>G46</f>
        <v>1.9969112548828098E-3</v>
      </c>
      <c r="AB46" s="194"/>
      <c r="AC46" s="147"/>
      <c r="AD46" s="147"/>
      <c r="AE46" s="194"/>
      <c r="AF46" s="185">
        <f t="shared" si="4"/>
        <v>4.0335180664062498E-2</v>
      </c>
      <c r="AG46" s="186">
        <f t="shared" si="5"/>
        <v>9.1440598754882807E-2</v>
      </c>
      <c r="AH46" s="186">
        <f t="shared" si="6"/>
        <v>0</v>
      </c>
      <c r="AI46" s="184">
        <f t="shared" si="7"/>
        <v>3.1226615234375001E-2</v>
      </c>
      <c r="AJ46" s="183">
        <f>L46</f>
        <v>3.1226615234375001E-2</v>
      </c>
      <c r="AK46" s="184">
        <f t="shared" si="8"/>
        <v>9.1085654296874999E-3</v>
      </c>
      <c r="AL46" s="183">
        <f>O46</f>
        <v>9.1085654296874999E-3</v>
      </c>
      <c r="AM46" s="184">
        <f t="shared" si="9"/>
        <v>0</v>
      </c>
      <c r="AN46" s="194">
        <f t="shared" si="10"/>
        <v>0</v>
      </c>
      <c r="AO46" s="190">
        <f t="shared" si="11"/>
        <v>0</v>
      </c>
      <c r="AP46" s="194">
        <f>U46</f>
        <v>3.6864898437500002E-2</v>
      </c>
      <c r="AQ46" s="190">
        <f t="shared" si="12"/>
        <v>0</v>
      </c>
      <c r="AR46" s="194">
        <f>X46</f>
        <v>1.22436083984375E-2</v>
      </c>
      <c r="AS46" s="190">
        <f t="shared" si="13"/>
        <v>0</v>
      </c>
      <c r="AT46" s="194">
        <f>AA46</f>
        <v>1.9969112548828098E-3</v>
      </c>
      <c r="AU46" s="147">
        <f t="shared" si="14"/>
        <v>0</v>
      </c>
      <c r="AV46" s="147">
        <f t="shared" si="53"/>
        <v>0</v>
      </c>
      <c r="AW46" s="190">
        <f t="shared" si="41"/>
        <v>4.0335180664062498E-2</v>
      </c>
      <c r="AX46" s="147">
        <f t="shared" si="41"/>
        <v>9.1440598754882807E-2</v>
      </c>
      <c r="AY46" s="191">
        <f>AI46+((AJ46-AI46)*'9. BE assumptions'!B46)</f>
        <v>3.1226615234375001E-2</v>
      </c>
      <c r="AZ46" s="192">
        <f>AK46+((AL46-AK46)*'9. BE assumptions'!C46)</f>
        <v>9.1085654296874999E-3</v>
      </c>
      <c r="BA46" s="192">
        <f>AM46+((AN46-AM46)*'9. BE assumptions'!D46)</f>
        <v>0</v>
      </c>
      <c r="BB46" s="192">
        <f>AO46+((AP46-AO46)*'9. BE assumptions'!E46)</f>
        <v>1.8432449218750001E-2</v>
      </c>
      <c r="BC46" s="192">
        <f>AQ46+((AR46-AQ46)*'9. BE assumptions'!F46)</f>
        <v>3.0609020996093749E-3</v>
      </c>
      <c r="BD46" s="192">
        <f>AS46+((AT46-AS46)*'9. BE assumptions'!G46)</f>
        <v>4.9922781372070246E-4</v>
      </c>
      <c r="BE46" s="193">
        <f>AU46+(AV46-AU46)*'9. BE assumptions'!H46</f>
        <v>0</v>
      </c>
      <c r="BF46" s="192">
        <f t="shared" si="15"/>
        <v>6.2327759796142572E-2</v>
      </c>
      <c r="BG46" s="193">
        <f t="shared" si="16"/>
        <v>0.8858272591299865</v>
      </c>
      <c r="BH46" s="198"/>
      <c r="BI46" s="185">
        <f>B46/100*'8. GVA assumptions'!$F$8</f>
        <v>1.4831493957920501E-2</v>
      </c>
      <c r="BJ46" s="147">
        <f>C46/100*'8. GVA assumptions'!$F$10</f>
        <v>3.8164205631188502E-3</v>
      </c>
      <c r="BK46" s="186">
        <f>D46/100*'8. GVA assumptions'!$F$12</f>
        <v>1.9739322839899249E-5</v>
      </c>
      <c r="BL46" s="186">
        <f>E46/100*'8. GVA assumptions'!$F$13</f>
        <v>1.7850663232353049E-2</v>
      </c>
      <c r="BM46" s="186">
        <f>F46/100*'8. GVA assumptions'!$F$14</f>
        <v>5.4258240941772408E-3</v>
      </c>
      <c r="BN46" s="186">
        <f>G46/100*'8. GVA assumptions'!$F$15</f>
        <v>1.172774566658268E-3</v>
      </c>
      <c r="BO46" s="186">
        <f>H46/100*'8. GVA assumptions'!$F$16</f>
        <v>0</v>
      </c>
      <c r="BP46" s="187">
        <f t="shared" si="17"/>
        <v>4.3116915737067808E-2</v>
      </c>
      <c r="BQ46" s="198"/>
      <c r="BR46" s="185">
        <f>K46/100*'8. GVA assumptions'!$F$8</f>
        <v>1.4831493957920501E-2</v>
      </c>
      <c r="BS46" s="186">
        <f>L46/100*'8. GVA assumptions'!$F$8</f>
        <v>1.4831493957920501E-2</v>
      </c>
      <c r="BT46" s="189">
        <f>M46/100*'8. GVA assumptions'!$F$8</f>
        <v>0</v>
      </c>
      <c r="BU46" s="190">
        <f>N46/100*'8. GVA assumptions'!$F$10</f>
        <v>3.8164205631188502E-3</v>
      </c>
      <c r="BV46" s="147">
        <f>O46/100*'8. GVA assumptions'!$F$10</f>
        <v>3.8164205631188502E-3</v>
      </c>
      <c r="BW46" s="194">
        <f>P46/100*'8. GVA assumptions'!$F$10</f>
        <v>0</v>
      </c>
      <c r="BX46" s="185">
        <f>Q46/100*'8. GVA assumptions'!$F$12</f>
        <v>0</v>
      </c>
      <c r="BY46" s="186">
        <f>R46/100*'8. GVA assumptions'!$F$12</f>
        <v>0</v>
      </c>
      <c r="BZ46" s="189">
        <f>S46/100*'8. GVA assumptions'!$F$12</f>
        <v>0</v>
      </c>
      <c r="CA46" s="185">
        <f>T46/100*'8. GVA assumptions'!$F$13</f>
        <v>0</v>
      </c>
      <c r="CB46" s="186">
        <f>U46/100*'8. GVA assumptions'!$F$13</f>
        <v>1.7850663232353049E-2</v>
      </c>
      <c r="CC46" s="189">
        <f>V46/100*'8. GVA assumptions'!$F$13</f>
        <v>0</v>
      </c>
      <c r="CD46" s="185">
        <f>W46/100*'8. GVA assumptions'!$F$14</f>
        <v>0</v>
      </c>
      <c r="CE46" s="186">
        <f>X46/100*'8. GVA assumptions'!$F$14</f>
        <v>5.4258240941772408E-3</v>
      </c>
      <c r="CF46" s="189">
        <f>Y46/100*'8. GVA assumptions'!$F$14</f>
        <v>0</v>
      </c>
      <c r="CG46" s="185">
        <f>Z46/100*'8. GVA assumptions'!$F$15</f>
        <v>0</v>
      </c>
      <c r="CH46" s="186">
        <f>AA46/100*'8. GVA assumptions'!$F$15</f>
        <v>1.172774566658268E-3</v>
      </c>
      <c r="CI46" s="189">
        <f>AB46/100*'8. GVA assumptions'!$F$15</f>
        <v>0</v>
      </c>
      <c r="CJ46" s="185">
        <f>AC46/100*'8. GVA assumptions'!$F$16</f>
        <v>0</v>
      </c>
      <c r="CK46" s="186">
        <f>AD46/100*'8. GVA assumptions'!$F$16</f>
        <v>0</v>
      </c>
      <c r="CL46" s="189">
        <f>AE46/100*'8. GVA assumptions'!$F$16</f>
        <v>0</v>
      </c>
      <c r="CM46" s="186">
        <f t="shared" si="18"/>
        <v>1.8647914521039352E-2</v>
      </c>
      <c r="CN46" s="186">
        <f t="shared" si="19"/>
        <v>4.309717641422791E-2</v>
      </c>
      <c r="CO46" s="186">
        <f t="shared" si="20"/>
        <v>0</v>
      </c>
      <c r="CP46" s="185">
        <f>AI46/100*'8. GVA assumptions'!$F$8</f>
        <v>1.4831493957920501E-2</v>
      </c>
      <c r="CQ46" s="186">
        <f>AJ46/100*'8. GVA assumptions'!$F$8</f>
        <v>1.4831493957920501E-2</v>
      </c>
      <c r="CR46" s="186">
        <f>AK46/100*'8. GVA assumptions'!$F$10</f>
        <v>3.8164205631188502E-3</v>
      </c>
      <c r="CS46" s="186">
        <f>AL46/100*'8. GVA assumptions'!$F$10</f>
        <v>3.8164205631188502E-3</v>
      </c>
      <c r="CT46" s="186">
        <f>AM46/100*'8. GVA assumptions'!$F$12</f>
        <v>0</v>
      </c>
      <c r="CU46" s="186">
        <f>AN46/100*'8. GVA assumptions'!$F$12</f>
        <v>0</v>
      </c>
      <c r="CV46" s="186">
        <f>AO46/100*'8. GVA assumptions'!$F$13</f>
        <v>0</v>
      </c>
      <c r="CW46" s="186">
        <f>AP46/100*'8. GVA assumptions'!$F$13</f>
        <v>1.7850663232353049E-2</v>
      </c>
      <c r="CX46" s="186">
        <f>AQ46/100*'8. GVA assumptions'!$F$14</f>
        <v>0</v>
      </c>
      <c r="CY46" s="186">
        <f>AR46/100*'8. GVA assumptions'!$F$14</f>
        <v>5.4258240941772408E-3</v>
      </c>
      <c r="CZ46" s="186">
        <f>AS46/100*'8. GVA assumptions'!$F$15</f>
        <v>0</v>
      </c>
      <c r="DA46" s="186">
        <f>AT46/100*'8. GVA assumptions'!$F$15</f>
        <v>1.172774566658268E-3</v>
      </c>
      <c r="DB46" s="186">
        <f>AU46/100*'8. GVA assumptions'!$F$16</f>
        <v>0</v>
      </c>
      <c r="DC46" s="186">
        <f>AV46/100*'8. GVA assumptions'!$F$16</f>
        <v>0</v>
      </c>
      <c r="DD46" s="185">
        <f t="shared" si="29"/>
        <v>1.8647914521039352E-2</v>
      </c>
      <c r="DE46" s="186">
        <f t="shared" si="30"/>
        <v>4.309717641422791E-2</v>
      </c>
      <c r="DF46" s="195">
        <f>AY46/100*'8. GVA assumptions'!$F$8</f>
        <v>1.4831493957920501E-2</v>
      </c>
      <c r="DG46" s="186">
        <f>AZ46/100*'8. GVA assumptions'!$F$10</f>
        <v>3.8164205631188502E-3</v>
      </c>
      <c r="DH46" s="186">
        <f>BA46/100*'8. GVA assumptions'!$F$12</f>
        <v>0</v>
      </c>
      <c r="DI46" s="186">
        <f>BB46/100*'8. GVA assumptions'!$F$13</f>
        <v>8.9253316161765246E-3</v>
      </c>
      <c r="DJ46" s="186">
        <f>BC46/100*'8. GVA assumptions'!$F$14</f>
        <v>1.3564560235443102E-3</v>
      </c>
      <c r="DK46" s="186">
        <f>BD46/100*'8. GVA assumptions'!$F$15</f>
        <v>2.9319364166456699E-4</v>
      </c>
      <c r="DL46" s="189">
        <f>BE46/100*'8. GVA assumptions'!$F$16</f>
        <v>0</v>
      </c>
      <c r="DM46" s="192">
        <f t="shared" si="31"/>
        <v>2.9222895802424754E-2</v>
      </c>
      <c r="DN46" s="193">
        <f t="shared" si="21"/>
        <v>0.4153275807949896</v>
      </c>
      <c r="DO46" s="198"/>
      <c r="DP46" s="198"/>
      <c r="DQ46" s="198"/>
      <c r="DR46" s="198"/>
      <c r="DS46" s="198"/>
      <c r="DT46" s="198"/>
    </row>
    <row r="47" spans="1:124" s="80" customFormat="1">
      <c r="A47" s="146" t="s">
        <v>279</v>
      </c>
      <c r="B47" s="190">
        <v>1.70017868041992E-4</v>
      </c>
      <c r="C47" s="147">
        <v>1.4429411315918E-4</v>
      </c>
      <c r="D47" s="147">
        <v>0</v>
      </c>
      <c r="E47" s="147">
        <v>5.5022235107421902E-4</v>
      </c>
      <c r="F47" s="147">
        <v>2.1642741394042999E-4</v>
      </c>
      <c r="G47" s="147">
        <v>1.7394697189331101E-5</v>
      </c>
      <c r="H47" s="147">
        <v>0</v>
      </c>
      <c r="I47" s="187">
        <f t="shared" si="3"/>
        <v>1.098356443405152E-3</v>
      </c>
      <c r="J47" s="197"/>
      <c r="K47" s="190">
        <f>B47</f>
        <v>1.70017868041992E-4</v>
      </c>
      <c r="L47" s="147"/>
      <c r="M47" s="194"/>
      <c r="N47" s="190">
        <f>C47</f>
        <v>1.4429411315918E-4</v>
      </c>
      <c r="O47" s="147"/>
      <c r="P47" s="194"/>
      <c r="Q47" s="190">
        <f>D47</f>
        <v>0</v>
      </c>
      <c r="R47" s="147"/>
      <c r="S47" s="194"/>
      <c r="T47" s="190">
        <f>E47</f>
        <v>5.5022235107421902E-4</v>
      </c>
      <c r="U47" s="147"/>
      <c r="V47" s="194"/>
      <c r="W47" s="190">
        <f>F47</f>
        <v>2.1642741394042999E-4</v>
      </c>
      <c r="X47" s="147"/>
      <c r="Y47" s="194"/>
      <c r="Z47" s="190">
        <f>G47</f>
        <v>1.7394697189331101E-5</v>
      </c>
      <c r="AA47" s="147"/>
      <c r="AB47" s="194"/>
      <c r="AC47" s="147">
        <f>H47</f>
        <v>0</v>
      </c>
      <c r="AD47" s="147"/>
      <c r="AE47" s="194"/>
      <c r="AF47" s="185">
        <f t="shared" si="4"/>
        <v>1.098356443405152E-3</v>
      </c>
      <c r="AG47" s="186">
        <f t="shared" si="5"/>
        <v>0</v>
      </c>
      <c r="AH47" s="186">
        <f t="shared" si="6"/>
        <v>0</v>
      </c>
      <c r="AI47" s="184">
        <f t="shared" si="7"/>
        <v>1.70017868041992E-4</v>
      </c>
      <c r="AJ47" s="183">
        <f t="shared" ref="AJ47:AJ50" si="58">K47</f>
        <v>1.70017868041992E-4</v>
      </c>
      <c r="AK47" s="184">
        <f t="shared" si="8"/>
        <v>1.4429411315918E-4</v>
      </c>
      <c r="AL47" s="183">
        <f t="shared" ref="AL47:AL52" si="59">N47</f>
        <v>1.4429411315918E-4</v>
      </c>
      <c r="AM47" s="184">
        <f t="shared" si="9"/>
        <v>0</v>
      </c>
      <c r="AN47" s="194">
        <f t="shared" si="10"/>
        <v>0</v>
      </c>
      <c r="AO47" s="190">
        <f t="shared" si="11"/>
        <v>5.5022235107421902E-4</v>
      </c>
      <c r="AP47" s="194">
        <f t="shared" ref="AP47:AP54" si="60">T47</f>
        <v>5.5022235107421902E-4</v>
      </c>
      <c r="AQ47" s="190">
        <f t="shared" si="12"/>
        <v>2.1642741394042999E-4</v>
      </c>
      <c r="AR47" s="194">
        <f t="shared" ref="AR47:AR54" si="61">W47</f>
        <v>2.1642741394042999E-4</v>
      </c>
      <c r="AS47" s="190">
        <f t="shared" si="13"/>
        <v>1.7394697189331101E-5</v>
      </c>
      <c r="AT47" s="194">
        <f t="shared" ref="AT47:AT54" si="62">Z47</f>
        <v>1.7394697189331101E-5</v>
      </c>
      <c r="AU47" s="147">
        <f t="shared" si="14"/>
        <v>0</v>
      </c>
      <c r="AV47" s="147">
        <f t="shared" si="53"/>
        <v>0</v>
      </c>
      <c r="AW47" s="190">
        <f t="shared" si="41"/>
        <v>1.098356443405152E-3</v>
      </c>
      <c r="AX47" s="147">
        <f t="shared" si="41"/>
        <v>1.098356443405152E-3</v>
      </c>
      <c r="AY47" s="191">
        <f>AI47+((AJ47-AI47)*'9. BE assumptions'!B47)</f>
        <v>1.70017868041992E-4</v>
      </c>
      <c r="AZ47" s="192">
        <f>AK47+((AL47-AK47)*'9. BE assumptions'!C47)</f>
        <v>1.4429411315918E-4</v>
      </c>
      <c r="BA47" s="192">
        <f>AM47+((AN47-AM47)*'9. BE assumptions'!D47)</f>
        <v>0</v>
      </c>
      <c r="BB47" s="192">
        <f>AO47+((AP47-AO47)*'9. BE assumptions'!E47)</f>
        <v>5.5022235107421902E-4</v>
      </c>
      <c r="BC47" s="192">
        <f>AQ47+((AR47-AQ47)*'9. BE assumptions'!F47)</f>
        <v>2.1642741394042999E-4</v>
      </c>
      <c r="BD47" s="192">
        <f>AS47+((AT47-AS47)*'9. BE assumptions'!G47)</f>
        <v>1.7394697189331101E-5</v>
      </c>
      <c r="BE47" s="193">
        <f>AU47+(AV47-AU47)*'9. BE assumptions'!H47</f>
        <v>0</v>
      </c>
      <c r="BF47" s="192">
        <f t="shared" si="15"/>
        <v>1.098356443405152E-3</v>
      </c>
      <c r="BG47" s="193">
        <f t="shared" si="16"/>
        <v>1.5610284742971972E-2</v>
      </c>
      <c r="BH47" s="198"/>
      <c r="BI47" s="185">
        <f>B47/100*'8. GVA assumptions'!$F$8</f>
        <v>8.0752235350422191E-5</v>
      </c>
      <c r="BJ47" s="147">
        <f>C47/100*'8. GVA assumptions'!$F$10</f>
        <v>6.0458150610944888E-5</v>
      </c>
      <c r="BK47" s="186">
        <f>D47/100*'8. GVA assumptions'!$F$12</f>
        <v>0</v>
      </c>
      <c r="BL47" s="186">
        <f>E47/100*'8. GVA assumptions'!$F$13</f>
        <v>2.6642780282146037E-4</v>
      </c>
      <c r="BM47" s="186">
        <f>F47/100*'8. GVA assumptions'!$F$14</f>
        <v>9.5911028757528474E-5</v>
      </c>
      <c r="BN47" s="186">
        <f>G47/100*'8. GVA assumptions'!$F$15</f>
        <v>1.0215806240005775E-5</v>
      </c>
      <c r="BO47" s="186">
        <f>H47/100*'8. GVA assumptions'!$F$16</f>
        <v>0</v>
      </c>
      <c r="BP47" s="187">
        <f t="shared" si="17"/>
        <v>5.137650237803617E-4</v>
      </c>
      <c r="BQ47" s="198"/>
      <c r="BR47" s="185">
        <f>K47/100*'8. GVA assumptions'!$F$8</f>
        <v>8.0752235350422191E-5</v>
      </c>
      <c r="BS47" s="186">
        <f>L47/100*'8. GVA assumptions'!$F$8</f>
        <v>0</v>
      </c>
      <c r="BT47" s="189">
        <f>M47/100*'8. GVA assumptions'!$F$8</f>
        <v>0</v>
      </c>
      <c r="BU47" s="190">
        <f>N47/100*'8. GVA assumptions'!$F$10</f>
        <v>6.0458150610944888E-5</v>
      </c>
      <c r="BV47" s="147">
        <f>O47/100*'8. GVA assumptions'!$F$10</f>
        <v>0</v>
      </c>
      <c r="BW47" s="194">
        <f>P47/100*'8. GVA assumptions'!$F$10</f>
        <v>0</v>
      </c>
      <c r="BX47" s="185">
        <f>Q47/100*'8. GVA assumptions'!$F$12</f>
        <v>0</v>
      </c>
      <c r="BY47" s="186">
        <f>R47/100*'8. GVA assumptions'!$F$12</f>
        <v>0</v>
      </c>
      <c r="BZ47" s="189">
        <f>S47/100*'8. GVA assumptions'!$F$12</f>
        <v>0</v>
      </c>
      <c r="CA47" s="185">
        <f>T47/100*'8. GVA assumptions'!$F$13</f>
        <v>2.6642780282146037E-4</v>
      </c>
      <c r="CB47" s="186">
        <f>U47/100*'8. GVA assumptions'!$F$13</f>
        <v>0</v>
      </c>
      <c r="CC47" s="189">
        <f>V47/100*'8. GVA assumptions'!$F$13</f>
        <v>0</v>
      </c>
      <c r="CD47" s="185">
        <f>W47/100*'8. GVA assumptions'!$F$14</f>
        <v>9.5911028757528474E-5</v>
      </c>
      <c r="CE47" s="186">
        <f>X47/100*'8. GVA assumptions'!$F$14</f>
        <v>0</v>
      </c>
      <c r="CF47" s="189">
        <f>Y47/100*'8. GVA assumptions'!$F$14</f>
        <v>0</v>
      </c>
      <c r="CG47" s="185">
        <f>Z47/100*'8. GVA assumptions'!$F$15</f>
        <v>1.0215806240005775E-5</v>
      </c>
      <c r="CH47" s="186">
        <f>AA47/100*'8. GVA assumptions'!$F$15</f>
        <v>0</v>
      </c>
      <c r="CI47" s="189">
        <f>AB47/100*'8. GVA assumptions'!$F$15</f>
        <v>0</v>
      </c>
      <c r="CJ47" s="185">
        <f>AC47/100*'8. GVA assumptions'!$F$16</f>
        <v>0</v>
      </c>
      <c r="CK47" s="186">
        <f>AD47/100*'8. GVA assumptions'!$F$16</f>
        <v>0</v>
      </c>
      <c r="CL47" s="189">
        <f>AE47/100*'8. GVA assumptions'!$F$16</f>
        <v>0</v>
      </c>
      <c r="CM47" s="186">
        <f t="shared" si="18"/>
        <v>5.137650237803617E-4</v>
      </c>
      <c r="CN47" s="186">
        <f t="shared" si="19"/>
        <v>0</v>
      </c>
      <c r="CO47" s="186">
        <f t="shared" si="20"/>
        <v>0</v>
      </c>
      <c r="CP47" s="185">
        <f>AI47/100*'8. GVA assumptions'!$F$8</f>
        <v>8.0752235350422191E-5</v>
      </c>
      <c r="CQ47" s="186">
        <f>AJ47/100*'8. GVA assumptions'!$F$8</f>
        <v>8.0752235350422191E-5</v>
      </c>
      <c r="CR47" s="186">
        <f>AK47/100*'8. GVA assumptions'!$F$10</f>
        <v>6.0458150610944888E-5</v>
      </c>
      <c r="CS47" s="186">
        <f>AL47/100*'8. GVA assumptions'!$F$10</f>
        <v>6.0458150610944888E-5</v>
      </c>
      <c r="CT47" s="186">
        <f>AM47/100*'8. GVA assumptions'!$F$12</f>
        <v>0</v>
      </c>
      <c r="CU47" s="186">
        <f>AN47/100*'8. GVA assumptions'!$F$12</f>
        <v>0</v>
      </c>
      <c r="CV47" s="186">
        <f>AO47/100*'8. GVA assumptions'!$F$13</f>
        <v>2.6642780282146037E-4</v>
      </c>
      <c r="CW47" s="186">
        <f>AP47/100*'8. GVA assumptions'!$F$13</f>
        <v>2.6642780282146037E-4</v>
      </c>
      <c r="CX47" s="186">
        <f>AQ47/100*'8. GVA assumptions'!$F$14</f>
        <v>9.5911028757528474E-5</v>
      </c>
      <c r="CY47" s="186">
        <f>AR47/100*'8. GVA assumptions'!$F$14</f>
        <v>9.5911028757528474E-5</v>
      </c>
      <c r="CZ47" s="186">
        <f>AS47/100*'8. GVA assumptions'!$F$15</f>
        <v>1.0215806240005775E-5</v>
      </c>
      <c r="DA47" s="186">
        <f>AT47/100*'8. GVA assumptions'!$F$15</f>
        <v>1.0215806240005775E-5</v>
      </c>
      <c r="DB47" s="186">
        <f>AU47/100*'8. GVA assumptions'!$F$16</f>
        <v>0</v>
      </c>
      <c r="DC47" s="186">
        <f>AV47/100*'8. GVA assumptions'!$F$16</f>
        <v>0</v>
      </c>
      <c r="DD47" s="185">
        <f t="shared" si="29"/>
        <v>5.137650237803617E-4</v>
      </c>
      <c r="DE47" s="186">
        <f t="shared" si="30"/>
        <v>5.137650237803617E-4</v>
      </c>
      <c r="DF47" s="195">
        <f>AY47/100*'8. GVA assumptions'!$F$8</f>
        <v>8.0752235350422191E-5</v>
      </c>
      <c r="DG47" s="186">
        <f>AZ47/100*'8. GVA assumptions'!$F$10</f>
        <v>6.0458150610944888E-5</v>
      </c>
      <c r="DH47" s="186">
        <f>BA47/100*'8. GVA assumptions'!$F$12</f>
        <v>0</v>
      </c>
      <c r="DI47" s="186">
        <f>BB47/100*'8. GVA assumptions'!$F$13</f>
        <v>2.6642780282146037E-4</v>
      </c>
      <c r="DJ47" s="186">
        <f>BC47/100*'8. GVA assumptions'!$F$14</f>
        <v>9.5911028757528474E-5</v>
      </c>
      <c r="DK47" s="186">
        <f>BD47/100*'8. GVA assumptions'!$F$15</f>
        <v>1.0215806240005775E-5</v>
      </c>
      <c r="DL47" s="189">
        <f>BE47/100*'8. GVA assumptions'!$F$16</f>
        <v>0</v>
      </c>
      <c r="DM47" s="192">
        <f t="shared" si="31"/>
        <v>5.137650237803617E-4</v>
      </c>
      <c r="DN47" s="193">
        <f t="shared" si="21"/>
        <v>7.3018357204036148E-3</v>
      </c>
      <c r="DO47" s="198"/>
      <c r="DP47" s="198"/>
      <c r="DQ47" s="198"/>
      <c r="DR47" s="198"/>
      <c r="DS47" s="198"/>
      <c r="DT47" s="198"/>
    </row>
    <row r="48" spans="1:124">
      <c r="A48" s="146" t="s">
        <v>251</v>
      </c>
      <c r="B48" s="190">
        <v>5.3272265624999997E-3</v>
      </c>
      <c r="C48" s="147">
        <v>0</v>
      </c>
      <c r="D48" s="147">
        <v>5.2596154212951693E-6</v>
      </c>
      <c r="E48" s="147">
        <v>0</v>
      </c>
      <c r="F48" s="147">
        <v>0</v>
      </c>
      <c r="G48" s="147">
        <v>0</v>
      </c>
      <c r="H48" s="147">
        <v>0</v>
      </c>
      <c r="I48" s="187">
        <f t="shared" si="3"/>
        <v>5.3324861779212949E-3</v>
      </c>
      <c r="J48" s="188"/>
      <c r="K48" s="190"/>
      <c r="L48" s="147"/>
      <c r="M48" s="194"/>
      <c r="N48" s="190"/>
      <c r="O48" s="147"/>
      <c r="P48" s="194"/>
      <c r="Q48" s="190"/>
      <c r="R48" s="147"/>
      <c r="S48" s="194"/>
      <c r="T48" s="190"/>
      <c r="U48" s="147"/>
      <c r="V48" s="194"/>
      <c r="W48" s="190"/>
      <c r="X48" s="147"/>
      <c r="Y48" s="194"/>
      <c r="Z48" s="190"/>
      <c r="AA48" s="147"/>
      <c r="AB48" s="194"/>
      <c r="AC48" s="147"/>
      <c r="AD48" s="147"/>
      <c r="AE48" s="194"/>
      <c r="AF48" s="185"/>
      <c r="AG48" s="186"/>
      <c r="AH48" s="186"/>
      <c r="AI48" s="184">
        <f t="shared" si="7"/>
        <v>0</v>
      </c>
      <c r="AJ48" s="183">
        <f t="shared" si="58"/>
        <v>0</v>
      </c>
      <c r="AK48" s="184">
        <f t="shared" si="8"/>
        <v>0</v>
      </c>
      <c r="AL48" s="183">
        <f t="shared" si="59"/>
        <v>0</v>
      </c>
      <c r="AM48" s="184">
        <f t="shared" si="9"/>
        <v>0</v>
      </c>
      <c r="AN48" s="194">
        <f t="shared" si="10"/>
        <v>0</v>
      </c>
      <c r="AO48" s="190">
        <f t="shared" si="11"/>
        <v>0</v>
      </c>
      <c r="AP48" s="194">
        <f t="shared" si="60"/>
        <v>0</v>
      </c>
      <c r="AQ48" s="190">
        <f t="shared" si="12"/>
        <v>0</v>
      </c>
      <c r="AR48" s="194">
        <f t="shared" si="61"/>
        <v>0</v>
      </c>
      <c r="AS48" s="190">
        <f t="shared" si="13"/>
        <v>0</v>
      </c>
      <c r="AT48" s="194">
        <f t="shared" si="62"/>
        <v>0</v>
      </c>
      <c r="AU48" s="147">
        <f t="shared" si="14"/>
        <v>0</v>
      </c>
      <c r="AV48" s="147">
        <f t="shared" si="53"/>
        <v>0</v>
      </c>
      <c r="AW48" s="190">
        <f t="shared" si="41"/>
        <v>0</v>
      </c>
      <c r="AX48" s="147">
        <f t="shared" si="41"/>
        <v>0</v>
      </c>
      <c r="AY48" s="191">
        <f>AI48+((AJ48-AI48)*'9. BE assumptions'!B48)</f>
        <v>0</v>
      </c>
      <c r="AZ48" s="192">
        <f>AK48+((AL48-AK48)*'9. BE assumptions'!C48)</f>
        <v>0</v>
      </c>
      <c r="BA48" s="192">
        <f>AM48+((AN48-AM48)*'9. BE assumptions'!D48)</f>
        <v>0</v>
      </c>
      <c r="BB48" s="192">
        <f>AO48+((AP48-AO48)*'9. BE assumptions'!E48)</f>
        <v>0</v>
      </c>
      <c r="BC48" s="192">
        <f>AQ48+((AR48-AQ48)*'9. BE assumptions'!F48)</f>
        <v>0</v>
      </c>
      <c r="BD48" s="192">
        <f>AS48+((AT48-AS48)*'9. BE assumptions'!G48)</f>
        <v>0</v>
      </c>
      <c r="BE48" s="193">
        <f>AU48+(AV48-AU48)*'9. BE assumptions'!H48</f>
        <v>0</v>
      </c>
      <c r="BF48" s="192">
        <f t="shared" si="15"/>
        <v>0</v>
      </c>
      <c r="BG48" s="193">
        <f t="shared" si="16"/>
        <v>0</v>
      </c>
      <c r="BH48" s="154"/>
      <c r="BI48" s="185">
        <f>B48/100*'8. GVA assumptions'!$F$8</f>
        <v>2.530236722141292E-3</v>
      </c>
      <c r="BJ48" s="147">
        <f>C48/100*'8. GVA assumptions'!$F$10</f>
        <v>0</v>
      </c>
      <c r="BK48" s="186">
        <f>D48/100*'8. GVA assumptions'!$F$12</f>
        <v>2.9398992087476905E-6</v>
      </c>
      <c r="BL48" s="186">
        <f>E48/100*'8. GVA assumptions'!$F$13</f>
        <v>0</v>
      </c>
      <c r="BM48" s="186">
        <f>F48/100*'8. GVA assumptions'!$F$14</f>
        <v>0</v>
      </c>
      <c r="BN48" s="186">
        <f>G48/100*'8. GVA assumptions'!$F$15</f>
        <v>0</v>
      </c>
      <c r="BO48" s="186">
        <f>H48/100*'8. GVA assumptions'!$F$16</f>
        <v>0</v>
      </c>
      <c r="BP48" s="187">
        <f t="shared" si="17"/>
        <v>2.5331766213500398E-3</v>
      </c>
      <c r="BQ48" s="154"/>
      <c r="BR48" s="185">
        <f>K48/100*'8. GVA assumptions'!$F$8</f>
        <v>0</v>
      </c>
      <c r="BS48" s="186">
        <f>L48/100*'8. GVA assumptions'!$F$8</f>
        <v>0</v>
      </c>
      <c r="BT48" s="189">
        <f>M48/100*'8. GVA assumptions'!$F$8</f>
        <v>0</v>
      </c>
      <c r="BU48" s="190">
        <f>N48/100*'8. GVA assumptions'!$F$10</f>
        <v>0</v>
      </c>
      <c r="BV48" s="147">
        <f>O48/100*'8. GVA assumptions'!$F$10</f>
        <v>0</v>
      </c>
      <c r="BW48" s="194">
        <f>P48/100*'8. GVA assumptions'!$F$10</f>
        <v>0</v>
      </c>
      <c r="BX48" s="185">
        <f>Q48/100*'8. GVA assumptions'!$F$12</f>
        <v>0</v>
      </c>
      <c r="BY48" s="186">
        <f>R48/100*'8. GVA assumptions'!$F$12</f>
        <v>0</v>
      </c>
      <c r="BZ48" s="189">
        <f>S48/100*'8. GVA assumptions'!$F$12</f>
        <v>0</v>
      </c>
      <c r="CA48" s="185">
        <f>T48/100*'8. GVA assumptions'!$F$13</f>
        <v>0</v>
      </c>
      <c r="CB48" s="186">
        <f>U48/100*'8. GVA assumptions'!$F$13</f>
        <v>0</v>
      </c>
      <c r="CC48" s="189">
        <f>V48/100*'8. GVA assumptions'!$F$13</f>
        <v>0</v>
      </c>
      <c r="CD48" s="185">
        <f>W48/100*'8. GVA assumptions'!$F$14</f>
        <v>0</v>
      </c>
      <c r="CE48" s="186">
        <f>X48/100*'8. GVA assumptions'!$F$14</f>
        <v>0</v>
      </c>
      <c r="CF48" s="189">
        <f>Y48/100*'8. GVA assumptions'!$F$14</f>
        <v>0</v>
      </c>
      <c r="CG48" s="185">
        <f>Z48/100*'8. GVA assumptions'!$F$15</f>
        <v>0</v>
      </c>
      <c r="CH48" s="186">
        <f>AA48/100*'8. GVA assumptions'!$F$15</f>
        <v>0</v>
      </c>
      <c r="CI48" s="189">
        <f>AB48/100*'8. GVA assumptions'!$F$15</f>
        <v>0</v>
      </c>
      <c r="CJ48" s="185">
        <f>AC48/100*'8. GVA assumptions'!$F$16</f>
        <v>0</v>
      </c>
      <c r="CK48" s="186">
        <f>AD48/100*'8. GVA assumptions'!$F$16</f>
        <v>0</v>
      </c>
      <c r="CL48" s="189">
        <f>AE48/100*'8. GVA assumptions'!$F$16</f>
        <v>0</v>
      </c>
      <c r="CM48" s="186">
        <f t="shared" si="18"/>
        <v>0</v>
      </c>
      <c r="CN48" s="186">
        <f t="shared" si="19"/>
        <v>0</v>
      </c>
      <c r="CO48" s="186">
        <f t="shared" si="20"/>
        <v>0</v>
      </c>
      <c r="CP48" s="185">
        <f>AI48/100*'8. GVA assumptions'!$F$8</f>
        <v>0</v>
      </c>
      <c r="CQ48" s="186">
        <f>AJ48/100*'8. GVA assumptions'!$F$8</f>
        <v>0</v>
      </c>
      <c r="CR48" s="186">
        <f>AK48/100*'8. GVA assumptions'!$F$10</f>
        <v>0</v>
      </c>
      <c r="CS48" s="186">
        <f>AL48/100*'8. GVA assumptions'!$F$10</f>
        <v>0</v>
      </c>
      <c r="CT48" s="186">
        <f>AM48/100*'8. GVA assumptions'!$F$12</f>
        <v>0</v>
      </c>
      <c r="CU48" s="186">
        <f>AN48/100*'8. GVA assumptions'!$F$12</f>
        <v>0</v>
      </c>
      <c r="CV48" s="186">
        <f>AO48/100*'8. GVA assumptions'!$F$13</f>
        <v>0</v>
      </c>
      <c r="CW48" s="186">
        <f>AP48/100*'8. GVA assumptions'!$F$13</f>
        <v>0</v>
      </c>
      <c r="CX48" s="186">
        <f>AQ48/100*'8. GVA assumptions'!$F$14</f>
        <v>0</v>
      </c>
      <c r="CY48" s="186">
        <f>AR48/100*'8. GVA assumptions'!$F$14</f>
        <v>0</v>
      </c>
      <c r="CZ48" s="186">
        <f>AS48/100*'8. GVA assumptions'!$F$15</f>
        <v>0</v>
      </c>
      <c r="DA48" s="186">
        <f>AT48/100*'8. GVA assumptions'!$F$15</f>
        <v>0</v>
      </c>
      <c r="DB48" s="186">
        <f>AU48/100*'8. GVA assumptions'!$F$16</f>
        <v>0</v>
      </c>
      <c r="DC48" s="186">
        <f>AV48/100*'8. GVA assumptions'!$F$16</f>
        <v>0</v>
      </c>
      <c r="DD48" s="185">
        <f t="shared" si="29"/>
        <v>0</v>
      </c>
      <c r="DE48" s="186">
        <f t="shared" si="30"/>
        <v>0</v>
      </c>
      <c r="DF48" s="195">
        <f>AY48/100*'8. GVA assumptions'!$F$8</f>
        <v>0</v>
      </c>
      <c r="DG48" s="186">
        <f>AZ48/100*'8. GVA assumptions'!$F$10</f>
        <v>0</v>
      </c>
      <c r="DH48" s="186">
        <f>BA48/100*'8. GVA assumptions'!$F$12</f>
        <v>0</v>
      </c>
      <c r="DI48" s="186">
        <f>BB48/100*'8. GVA assumptions'!$F$13</f>
        <v>0</v>
      </c>
      <c r="DJ48" s="186">
        <f>BC48/100*'8. GVA assumptions'!$F$14</f>
        <v>0</v>
      </c>
      <c r="DK48" s="186">
        <f>BD48/100*'8. GVA assumptions'!$F$15</f>
        <v>0</v>
      </c>
      <c r="DL48" s="189">
        <f>BE48/100*'8. GVA assumptions'!$F$16</f>
        <v>0</v>
      </c>
      <c r="DM48" s="192">
        <f t="shared" si="31"/>
        <v>0</v>
      </c>
      <c r="DN48" s="193">
        <f t="shared" si="21"/>
        <v>0</v>
      </c>
      <c r="DO48" s="154"/>
      <c r="DP48" s="154"/>
      <c r="DQ48" s="154"/>
      <c r="DR48" s="154"/>
      <c r="DS48" s="154"/>
      <c r="DT48" s="154"/>
    </row>
    <row r="49" spans="1:124">
      <c r="A49" s="146" t="s">
        <v>252</v>
      </c>
      <c r="B49" s="190">
        <v>3.9185123443603502E-5</v>
      </c>
      <c r="C49" s="147">
        <v>1.4713215637207001E-4</v>
      </c>
      <c r="D49" s="147">
        <v>0</v>
      </c>
      <c r="E49" s="147">
        <v>8.2473815917968798E-4</v>
      </c>
      <c r="F49" s="147">
        <v>1.00980718994141E-3</v>
      </c>
      <c r="G49" s="147">
        <v>6.9698402404785203E-5</v>
      </c>
      <c r="H49" s="147">
        <v>0</v>
      </c>
      <c r="I49" s="187">
        <f t="shared" si="3"/>
        <v>2.0905610313415568E-3</v>
      </c>
      <c r="J49" s="188"/>
      <c r="K49" s="190"/>
      <c r="L49" s="147"/>
      <c r="M49" s="194"/>
      <c r="N49" s="190"/>
      <c r="O49" s="147"/>
      <c r="P49" s="194"/>
      <c r="Q49" s="190"/>
      <c r="R49" s="147"/>
      <c r="S49" s="194"/>
      <c r="T49" s="190"/>
      <c r="U49" s="147"/>
      <c r="V49" s="194"/>
      <c r="W49" s="190"/>
      <c r="X49" s="147"/>
      <c r="Y49" s="194"/>
      <c r="Z49" s="190"/>
      <c r="AA49" s="147"/>
      <c r="AB49" s="194"/>
      <c r="AC49" s="147"/>
      <c r="AD49" s="147"/>
      <c r="AE49" s="194"/>
      <c r="AF49" s="185"/>
      <c r="AG49" s="186"/>
      <c r="AH49" s="186"/>
      <c r="AI49" s="184">
        <f t="shared" si="7"/>
        <v>0</v>
      </c>
      <c r="AJ49" s="183">
        <f t="shared" si="58"/>
        <v>0</v>
      </c>
      <c r="AK49" s="184">
        <f t="shared" si="8"/>
        <v>0</v>
      </c>
      <c r="AL49" s="183">
        <f t="shared" si="59"/>
        <v>0</v>
      </c>
      <c r="AM49" s="184">
        <f t="shared" si="9"/>
        <v>0</v>
      </c>
      <c r="AN49" s="194">
        <f t="shared" si="10"/>
        <v>0</v>
      </c>
      <c r="AO49" s="190">
        <f t="shared" si="11"/>
        <v>0</v>
      </c>
      <c r="AP49" s="194">
        <f t="shared" si="60"/>
        <v>0</v>
      </c>
      <c r="AQ49" s="190">
        <f t="shared" si="12"/>
        <v>0</v>
      </c>
      <c r="AR49" s="194">
        <f t="shared" si="61"/>
        <v>0</v>
      </c>
      <c r="AS49" s="190">
        <f t="shared" si="13"/>
        <v>0</v>
      </c>
      <c r="AT49" s="194">
        <f t="shared" si="62"/>
        <v>0</v>
      </c>
      <c r="AU49" s="147">
        <f t="shared" si="14"/>
        <v>0</v>
      </c>
      <c r="AV49" s="147">
        <f t="shared" si="53"/>
        <v>0</v>
      </c>
      <c r="AW49" s="190">
        <f t="shared" si="41"/>
        <v>0</v>
      </c>
      <c r="AX49" s="147">
        <f t="shared" si="41"/>
        <v>0</v>
      </c>
      <c r="AY49" s="191">
        <f>AI49+((AJ49-AI49)*'9. BE assumptions'!B49)</f>
        <v>0</v>
      </c>
      <c r="AZ49" s="192">
        <f>AK49+((AL49-AK49)*'9. BE assumptions'!C49)</f>
        <v>0</v>
      </c>
      <c r="BA49" s="192">
        <f>AM49+((AN49-AM49)*'9. BE assumptions'!D49)</f>
        <v>0</v>
      </c>
      <c r="BB49" s="192">
        <f>AO49+((AP49-AO49)*'9. BE assumptions'!E49)</f>
        <v>0</v>
      </c>
      <c r="BC49" s="192">
        <f>AQ49+((AR49-AQ49)*'9. BE assumptions'!F49)</f>
        <v>0</v>
      </c>
      <c r="BD49" s="192">
        <f>AS49+((AT49-AS49)*'9. BE assumptions'!G49)</f>
        <v>0</v>
      </c>
      <c r="BE49" s="193">
        <f>AU49+(AV49-AU49)*'9. BE assumptions'!H49</f>
        <v>0</v>
      </c>
      <c r="BF49" s="192">
        <f t="shared" si="15"/>
        <v>0</v>
      </c>
      <c r="BG49" s="193">
        <f t="shared" si="16"/>
        <v>0</v>
      </c>
      <c r="BH49" s="154"/>
      <c r="BI49" s="185">
        <f>B49/100*'8. GVA assumptions'!$F$8</f>
        <v>1.8611492703647374E-5</v>
      </c>
      <c r="BJ49" s="147">
        <f>C49/100*'8. GVA assumptions'!$F$10</f>
        <v>6.1647269420081555E-5</v>
      </c>
      <c r="BK49" s="186">
        <f>D49/100*'8. GVA assumptions'!$F$12</f>
        <v>0</v>
      </c>
      <c r="BL49" s="186">
        <f>E49/100*'8. GVA assumptions'!$F$13</f>
        <v>3.9935341634934868E-4</v>
      </c>
      <c r="BM49" s="186">
        <f>F49/100*'8. GVA assumptions'!$F$14</f>
        <v>4.4750174975840759E-4</v>
      </c>
      <c r="BN49" s="186">
        <f>G49/100*'8. GVA assumptions'!$F$15</f>
        <v>4.0933473371525737E-5</v>
      </c>
      <c r="BO49" s="186">
        <f>H49/100*'8. GVA assumptions'!$F$16</f>
        <v>0</v>
      </c>
      <c r="BP49" s="187">
        <f t="shared" si="17"/>
        <v>9.6804740160301092E-4</v>
      </c>
      <c r="BQ49" s="154"/>
      <c r="BR49" s="185">
        <f>K49/100*'8. GVA assumptions'!$F$8</f>
        <v>0</v>
      </c>
      <c r="BS49" s="186">
        <f>L49/100*'8. GVA assumptions'!$F$8</f>
        <v>0</v>
      </c>
      <c r="BT49" s="189">
        <f>M49/100*'8. GVA assumptions'!$F$8</f>
        <v>0</v>
      </c>
      <c r="BU49" s="190">
        <f>N49/100*'8. GVA assumptions'!$F$10</f>
        <v>0</v>
      </c>
      <c r="BV49" s="147">
        <f>O49/100*'8. GVA assumptions'!$F$10</f>
        <v>0</v>
      </c>
      <c r="BW49" s="194">
        <f>P49/100*'8. GVA assumptions'!$F$10</f>
        <v>0</v>
      </c>
      <c r="BX49" s="185">
        <f>Q49/100*'8. GVA assumptions'!$F$12</f>
        <v>0</v>
      </c>
      <c r="BY49" s="186">
        <f>R49/100*'8. GVA assumptions'!$F$12</f>
        <v>0</v>
      </c>
      <c r="BZ49" s="189">
        <f>S49/100*'8. GVA assumptions'!$F$12</f>
        <v>0</v>
      </c>
      <c r="CA49" s="185">
        <f>T49/100*'8. GVA assumptions'!$F$13</f>
        <v>0</v>
      </c>
      <c r="CB49" s="186">
        <f>U49/100*'8. GVA assumptions'!$F$13</f>
        <v>0</v>
      </c>
      <c r="CC49" s="189">
        <f>V49/100*'8. GVA assumptions'!$F$13</f>
        <v>0</v>
      </c>
      <c r="CD49" s="185">
        <f>W49/100*'8. GVA assumptions'!$F$14</f>
        <v>0</v>
      </c>
      <c r="CE49" s="186">
        <f>X49/100*'8. GVA assumptions'!$F$14</f>
        <v>0</v>
      </c>
      <c r="CF49" s="189">
        <f>Y49/100*'8. GVA assumptions'!$F$14</f>
        <v>0</v>
      </c>
      <c r="CG49" s="185">
        <f>Z49/100*'8. GVA assumptions'!$F$15</f>
        <v>0</v>
      </c>
      <c r="CH49" s="186">
        <f>AA49/100*'8. GVA assumptions'!$F$15</f>
        <v>0</v>
      </c>
      <c r="CI49" s="189">
        <f>AB49/100*'8. GVA assumptions'!$F$15</f>
        <v>0</v>
      </c>
      <c r="CJ49" s="185">
        <f>AC49/100*'8. GVA assumptions'!$F$16</f>
        <v>0</v>
      </c>
      <c r="CK49" s="186">
        <f>AD49/100*'8. GVA assumptions'!$F$16</f>
        <v>0</v>
      </c>
      <c r="CL49" s="189">
        <f>AE49/100*'8. GVA assumptions'!$F$16</f>
        <v>0</v>
      </c>
      <c r="CM49" s="186">
        <f t="shared" si="18"/>
        <v>0</v>
      </c>
      <c r="CN49" s="186">
        <f t="shared" si="19"/>
        <v>0</v>
      </c>
      <c r="CO49" s="186">
        <f t="shared" si="20"/>
        <v>0</v>
      </c>
      <c r="CP49" s="185">
        <f>AI49/100*'8. GVA assumptions'!$F$8</f>
        <v>0</v>
      </c>
      <c r="CQ49" s="186">
        <f>AJ49/100*'8. GVA assumptions'!$F$8</f>
        <v>0</v>
      </c>
      <c r="CR49" s="186">
        <f>AK49/100*'8. GVA assumptions'!$F$10</f>
        <v>0</v>
      </c>
      <c r="CS49" s="186">
        <f>AL49/100*'8. GVA assumptions'!$F$10</f>
        <v>0</v>
      </c>
      <c r="CT49" s="186">
        <f>AM49/100*'8. GVA assumptions'!$F$12</f>
        <v>0</v>
      </c>
      <c r="CU49" s="186">
        <f>AN49/100*'8. GVA assumptions'!$F$12</f>
        <v>0</v>
      </c>
      <c r="CV49" s="186">
        <f>AO49/100*'8. GVA assumptions'!$F$13</f>
        <v>0</v>
      </c>
      <c r="CW49" s="186">
        <f>AP49/100*'8. GVA assumptions'!$F$13</f>
        <v>0</v>
      </c>
      <c r="CX49" s="186">
        <f>AQ49/100*'8. GVA assumptions'!$F$14</f>
        <v>0</v>
      </c>
      <c r="CY49" s="186">
        <f>AR49/100*'8. GVA assumptions'!$F$14</f>
        <v>0</v>
      </c>
      <c r="CZ49" s="186">
        <f>AS49/100*'8. GVA assumptions'!$F$15</f>
        <v>0</v>
      </c>
      <c r="DA49" s="186">
        <f>AT49/100*'8. GVA assumptions'!$F$15</f>
        <v>0</v>
      </c>
      <c r="DB49" s="186">
        <f>AU49/100*'8. GVA assumptions'!$F$16</f>
        <v>0</v>
      </c>
      <c r="DC49" s="186">
        <f>AV49/100*'8. GVA assumptions'!$F$16</f>
        <v>0</v>
      </c>
      <c r="DD49" s="185">
        <f t="shared" si="29"/>
        <v>0</v>
      </c>
      <c r="DE49" s="186">
        <f t="shared" si="30"/>
        <v>0</v>
      </c>
      <c r="DF49" s="195">
        <f>AY49/100*'8. GVA assumptions'!$F$8</f>
        <v>0</v>
      </c>
      <c r="DG49" s="186">
        <f>AZ49/100*'8. GVA assumptions'!$F$10</f>
        <v>0</v>
      </c>
      <c r="DH49" s="186">
        <f>BA49/100*'8. GVA assumptions'!$F$12</f>
        <v>0</v>
      </c>
      <c r="DI49" s="186">
        <f>BB49/100*'8. GVA assumptions'!$F$13</f>
        <v>0</v>
      </c>
      <c r="DJ49" s="186">
        <f>BC49/100*'8. GVA assumptions'!$F$14</f>
        <v>0</v>
      </c>
      <c r="DK49" s="186">
        <f>BD49/100*'8. GVA assumptions'!$F$15</f>
        <v>0</v>
      </c>
      <c r="DL49" s="189">
        <f>BE49/100*'8. GVA assumptions'!$F$16</f>
        <v>0</v>
      </c>
      <c r="DM49" s="192">
        <f t="shared" si="31"/>
        <v>0</v>
      </c>
      <c r="DN49" s="193">
        <f t="shared" si="21"/>
        <v>0</v>
      </c>
      <c r="DO49" s="154"/>
      <c r="DP49" s="154"/>
      <c r="DQ49" s="154"/>
      <c r="DR49" s="154"/>
      <c r="DS49" s="154"/>
      <c r="DT49" s="154"/>
    </row>
    <row r="50" spans="1:124">
      <c r="A50" s="146" t="s">
        <v>280</v>
      </c>
      <c r="B50" s="190">
        <v>0</v>
      </c>
      <c r="C50" s="147">
        <v>0</v>
      </c>
      <c r="D50" s="147">
        <v>0</v>
      </c>
      <c r="E50" s="147">
        <v>0</v>
      </c>
      <c r="F50" s="147">
        <v>0</v>
      </c>
      <c r="G50" s="147">
        <v>0</v>
      </c>
      <c r="H50" s="147">
        <v>0</v>
      </c>
      <c r="I50" s="187">
        <f t="shared" si="3"/>
        <v>0</v>
      </c>
      <c r="J50" s="188"/>
      <c r="K50" s="190"/>
      <c r="L50" s="147"/>
      <c r="M50" s="194"/>
      <c r="N50" s="190"/>
      <c r="O50" s="147"/>
      <c r="P50" s="194"/>
      <c r="Q50" s="190"/>
      <c r="R50" s="147"/>
      <c r="S50" s="194"/>
      <c r="T50" s="190"/>
      <c r="U50" s="147"/>
      <c r="V50" s="194"/>
      <c r="W50" s="190"/>
      <c r="X50" s="147"/>
      <c r="Y50" s="194"/>
      <c r="Z50" s="190"/>
      <c r="AA50" s="147"/>
      <c r="AB50" s="194"/>
      <c r="AC50" s="147"/>
      <c r="AD50" s="147"/>
      <c r="AE50" s="194"/>
      <c r="AF50" s="185"/>
      <c r="AG50" s="186"/>
      <c r="AH50" s="186"/>
      <c r="AI50" s="184">
        <f t="shared" si="7"/>
        <v>0</v>
      </c>
      <c r="AJ50" s="183">
        <f t="shared" si="58"/>
        <v>0</v>
      </c>
      <c r="AK50" s="184">
        <f t="shared" si="8"/>
        <v>0</v>
      </c>
      <c r="AL50" s="183">
        <f t="shared" si="59"/>
        <v>0</v>
      </c>
      <c r="AM50" s="184">
        <f t="shared" si="9"/>
        <v>0</v>
      </c>
      <c r="AN50" s="194">
        <f t="shared" si="10"/>
        <v>0</v>
      </c>
      <c r="AO50" s="190">
        <f t="shared" si="11"/>
        <v>0</v>
      </c>
      <c r="AP50" s="194">
        <f t="shared" si="60"/>
        <v>0</v>
      </c>
      <c r="AQ50" s="190">
        <f t="shared" si="12"/>
        <v>0</v>
      </c>
      <c r="AR50" s="194">
        <f t="shared" si="61"/>
        <v>0</v>
      </c>
      <c r="AS50" s="190">
        <f t="shared" si="13"/>
        <v>0</v>
      </c>
      <c r="AT50" s="194">
        <f t="shared" si="62"/>
        <v>0</v>
      </c>
      <c r="AU50" s="147">
        <f t="shared" si="14"/>
        <v>0</v>
      </c>
      <c r="AV50" s="147">
        <f t="shared" si="53"/>
        <v>0</v>
      </c>
      <c r="AW50" s="190">
        <f t="shared" si="41"/>
        <v>0</v>
      </c>
      <c r="AX50" s="147">
        <f t="shared" si="41"/>
        <v>0</v>
      </c>
      <c r="AY50" s="191">
        <f>AI50+((AJ50-AI50)*'9. BE assumptions'!B50)</f>
        <v>0</v>
      </c>
      <c r="AZ50" s="192">
        <f>AK50+((AL50-AK50)*'9. BE assumptions'!C50)</f>
        <v>0</v>
      </c>
      <c r="BA50" s="192">
        <f>AM50+((AN50-AM50)*'9. BE assumptions'!D50)</f>
        <v>0</v>
      </c>
      <c r="BB50" s="192">
        <f>AO50+((AP50-AO50)*'9. BE assumptions'!E50)</f>
        <v>0</v>
      </c>
      <c r="BC50" s="192">
        <f>AQ50+((AR50-AQ50)*'9. BE assumptions'!F50)</f>
        <v>0</v>
      </c>
      <c r="BD50" s="192">
        <f>AS50+((AT50-AS50)*'9. BE assumptions'!G50)</f>
        <v>0</v>
      </c>
      <c r="BE50" s="193">
        <f>AU50+(AV50-AU50)*'9. BE assumptions'!H50</f>
        <v>0</v>
      </c>
      <c r="BF50" s="192">
        <f t="shared" si="15"/>
        <v>0</v>
      </c>
      <c r="BG50" s="193">
        <f t="shared" si="16"/>
        <v>0</v>
      </c>
      <c r="BH50" s="154"/>
      <c r="BI50" s="185">
        <f>B50/100*'8. GVA assumptions'!$F$8</f>
        <v>0</v>
      </c>
      <c r="BJ50" s="147">
        <f>C50/100*'8. GVA assumptions'!$F$10</f>
        <v>0</v>
      </c>
      <c r="BK50" s="186">
        <f>D50/100*'8. GVA assumptions'!$F$12</f>
        <v>0</v>
      </c>
      <c r="BL50" s="186">
        <f>E50/100*'8. GVA assumptions'!$F$13</f>
        <v>0</v>
      </c>
      <c r="BM50" s="186">
        <f>F50/100*'8. GVA assumptions'!$F$14</f>
        <v>0</v>
      </c>
      <c r="BN50" s="186">
        <f>G50/100*'8. GVA assumptions'!$F$15</f>
        <v>0</v>
      </c>
      <c r="BO50" s="186">
        <f>H50/100*'8. GVA assumptions'!$F$16</f>
        <v>0</v>
      </c>
      <c r="BP50" s="187">
        <f t="shared" si="17"/>
        <v>0</v>
      </c>
      <c r="BQ50" s="154"/>
      <c r="BR50" s="185">
        <f>K50/100*'8. GVA assumptions'!$F$8</f>
        <v>0</v>
      </c>
      <c r="BS50" s="186">
        <f>L50/100*'8. GVA assumptions'!$F$8</f>
        <v>0</v>
      </c>
      <c r="BT50" s="189">
        <f>M50/100*'8. GVA assumptions'!$F$8</f>
        <v>0</v>
      </c>
      <c r="BU50" s="190">
        <f>N50/100*'8. GVA assumptions'!$F$10</f>
        <v>0</v>
      </c>
      <c r="BV50" s="147">
        <f>O50/100*'8. GVA assumptions'!$F$10</f>
        <v>0</v>
      </c>
      <c r="BW50" s="194">
        <f>P50/100*'8. GVA assumptions'!$F$10</f>
        <v>0</v>
      </c>
      <c r="BX50" s="185">
        <f>Q50/100*'8. GVA assumptions'!$F$12</f>
        <v>0</v>
      </c>
      <c r="BY50" s="186">
        <f>R50/100*'8. GVA assumptions'!$F$12</f>
        <v>0</v>
      </c>
      <c r="BZ50" s="189">
        <f>S50/100*'8. GVA assumptions'!$F$12</f>
        <v>0</v>
      </c>
      <c r="CA50" s="185">
        <f>T50/100*'8. GVA assumptions'!$F$13</f>
        <v>0</v>
      </c>
      <c r="CB50" s="186">
        <f>U50/100*'8. GVA assumptions'!$F$13</f>
        <v>0</v>
      </c>
      <c r="CC50" s="189">
        <f>V50/100*'8. GVA assumptions'!$F$13</f>
        <v>0</v>
      </c>
      <c r="CD50" s="185">
        <f>W50/100*'8. GVA assumptions'!$F$14</f>
        <v>0</v>
      </c>
      <c r="CE50" s="186">
        <f>X50/100*'8. GVA assumptions'!$F$14</f>
        <v>0</v>
      </c>
      <c r="CF50" s="189">
        <f>Y50/100*'8. GVA assumptions'!$F$14</f>
        <v>0</v>
      </c>
      <c r="CG50" s="185">
        <f>Z50/100*'8. GVA assumptions'!$F$15</f>
        <v>0</v>
      </c>
      <c r="CH50" s="186">
        <f>AA50/100*'8. GVA assumptions'!$F$15</f>
        <v>0</v>
      </c>
      <c r="CI50" s="189">
        <f>AB50/100*'8. GVA assumptions'!$F$15</f>
        <v>0</v>
      </c>
      <c r="CJ50" s="185">
        <f>AC50/100*'8. GVA assumptions'!$F$16</f>
        <v>0</v>
      </c>
      <c r="CK50" s="186">
        <f>AD50/100*'8. GVA assumptions'!$F$16</f>
        <v>0</v>
      </c>
      <c r="CL50" s="189">
        <f>AE50/100*'8. GVA assumptions'!$F$16</f>
        <v>0</v>
      </c>
      <c r="CM50" s="186">
        <f t="shared" si="18"/>
        <v>0</v>
      </c>
      <c r="CN50" s="186">
        <f t="shared" si="19"/>
        <v>0</v>
      </c>
      <c r="CO50" s="186">
        <f t="shared" si="20"/>
        <v>0</v>
      </c>
      <c r="CP50" s="185">
        <f>AI50/100*'8. GVA assumptions'!$F$8</f>
        <v>0</v>
      </c>
      <c r="CQ50" s="186">
        <f>AJ50/100*'8. GVA assumptions'!$F$8</f>
        <v>0</v>
      </c>
      <c r="CR50" s="186">
        <f>AK50/100*'8. GVA assumptions'!$F$10</f>
        <v>0</v>
      </c>
      <c r="CS50" s="186">
        <f>AL50/100*'8. GVA assumptions'!$F$10</f>
        <v>0</v>
      </c>
      <c r="CT50" s="186">
        <f>AM50/100*'8. GVA assumptions'!$F$12</f>
        <v>0</v>
      </c>
      <c r="CU50" s="186">
        <f>AN50/100*'8. GVA assumptions'!$F$12</f>
        <v>0</v>
      </c>
      <c r="CV50" s="186">
        <f>AO50/100*'8. GVA assumptions'!$F$13</f>
        <v>0</v>
      </c>
      <c r="CW50" s="186">
        <f>AP50/100*'8. GVA assumptions'!$F$13</f>
        <v>0</v>
      </c>
      <c r="CX50" s="186">
        <f>AQ50/100*'8. GVA assumptions'!$F$14</f>
        <v>0</v>
      </c>
      <c r="CY50" s="186">
        <f>AR50/100*'8. GVA assumptions'!$F$14</f>
        <v>0</v>
      </c>
      <c r="CZ50" s="186">
        <f>AS50/100*'8. GVA assumptions'!$F$15</f>
        <v>0</v>
      </c>
      <c r="DA50" s="186">
        <f>AT50/100*'8. GVA assumptions'!$F$15</f>
        <v>0</v>
      </c>
      <c r="DB50" s="186">
        <f>AU50/100*'8. GVA assumptions'!$F$16</f>
        <v>0</v>
      </c>
      <c r="DC50" s="186">
        <f>AV50/100*'8. GVA assumptions'!$F$16</f>
        <v>0</v>
      </c>
      <c r="DD50" s="185">
        <f t="shared" si="29"/>
        <v>0</v>
      </c>
      <c r="DE50" s="186">
        <f t="shared" si="30"/>
        <v>0</v>
      </c>
      <c r="DF50" s="195">
        <f>AY50/100*'8. GVA assumptions'!$F$8</f>
        <v>0</v>
      </c>
      <c r="DG50" s="186">
        <f>AZ50/100*'8. GVA assumptions'!$F$10</f>
        <v>0</v>
      </c>
      <c r="DH50" s="186">
        <f>BA50/100*'8. GVA assumptions'!$F$12</f>
        <v>0</v>
      </c>
      <c r="DI50" s="186">
        <f>BB50/100*'8. GVA assumptions'!$F$13</f>
        <v>0</v>
      </c>
      <c r="DJ50" s="186">
        <f>BC50/100*'8. GVA assumptions'!$F$14</f>
        <v>0</v>
      </c>
      <c r="DK50" s="186">
        <f>BD50/100*'8. GVA assumptions'!$F$15</f>
        <v>0</v>
      </c>
      <c r="DL50" s="189">
        <f>BE50/100*'8. GVA assumptions'!$F$16</f>
        <v>0</v>
      </c>
      <c r="DM50" s="192">
        <f t="shared" si="31"/>
        <v>0</v>
      </c>
      <c r="DN50" s="193">
        <f t="shared" si="21"/>
        <v>0</v>
      </c>
      <c r="DO50" s="154"/>
      <c r="DP50" s="154"/>
      <c r="DQ50" s="154"/>
      <c r="DR50" s="154"/>
      <c r="DS50" s="154"/>
      <c r="DT50" s="154"/>
    </row>
    <row r="51" spans="1:124">
      <c r="A51" s="146" t="s">
        <v>253</v>
      </c>
      <c r="B51" s="190">
        <v>2.9780693359374999E-3</v>
      </c>
      <c r="C51" s="147">
        <v>6.4149619140624996E-3</v>
      </c>
      <c r="D51" s="147">
        <v>6.4796416015624999E-3</v>
      </c>
      <c r="E51" s="147">
        <v>2.8697951344665226E-2</v>
      </c>
      <c r="F51" s="147">
        <v>1.8176529296875001E-2</v>
      </c>
      <c r="G51" s="147">
        <v>2.71126782226563E-3</v>
      </c>
      <c r="H51" s="147">
        <v>0</v>
      </c>
      <c r="I51" s="187">
        <f t="shared" si="3"/>
        <v>6.5458421315368359E-2</v>
      </c>
      <c r="J51" s="188"/>
      <c r="K51" s="190"/>
      <c r="L51" s="147"/>
      <c r="M51" s="194"/>
      <c r="N51" s="190"/>
      <c r="O51" s="147"/>
      <c r="P51" s="194"/>
      <c r="Q51" s="190"/>
      <c r="R51" s="147"/>
      <c r="S51" s="194"/>
      <c r="T51" s="190"/>
      <c r="U51" s="147"/>
      <c r="V51" s="194"/>
      <c r="W51" s="190"/>
      <c r="X51" s="147"/>
      <c r="Y51" s="194"/>
      <c r="Z51" s="190"/>
      <c r="AA51" s="147"/>
      <c r="AB51" s="194"/>
      <c r="AC51" s="147"/>
      <c r="AD51" s="147"/>
      <c r="AE51" s="194"/>
      <c r="AF51" s="185">
        <f t="shared" si="4"/>
        <v>0</v>
      </c>
      <c r="AG51" s="186">
        <f t="shared" si="5"/>
        <v>0</v>
      </c>
      <c r="AH51" s="186">
        <f t="shared" si="6"/>
        <v>0</v>
      </c>
      <c r="AI51" s="184">
        <f t="shared" si="7"/>
        <v>0</v>
      </c>
      <c r="AJ51" s="183">
        <f>L51</f>
        <v>0</v>
      </c>
      <c r="AK51" s="184">
        <f>N51</f>
        <v>0</v>
      </c>
      <c r="AL51" s="183">
        <f>O51</f>
        <v>0</v>
      </c>
      <c r="AM51" s="184">
        <f t="shared" si="9"/>
        <v>0</v>
      </c>
      <c r="AN51" s="194">
        <f t="shared" si="10"/>
        <v>0</v>
      </c>
      <c r="AO51" s="190">
        <f t="shared" si="11"/>
        <v>0</v>
      </c>
      <c r="AP51" s="194">
        <f t="shared" si="60"/>
        <v>0</v>
      </c>
      <c r="AQ51" s="190">
        <f t="shared" si="12"/>
        <v>0</v>
      </c>
      <c r="AR51" s="194">
        <f t="shared" si="61"/>
        <v>0</v>
      </c>
      <c r="AS51" s="190">
        <f t="shared" si="13"/>
        <v>0</v>
      </c>
      <c r="AT51" s="194">
        <f t="shared" si="62"/>
        <v>0</v>
      </c>
      <c r="AU51" s="147">
        <f t="shared" si="14"/>
        <v>0</v>
      </c>
      <c r="AV51" s="147">
        <f t="shared" si="53"/>
        <v>0</v>
      </c>
      <c r="AW51" s="190">
        <f t="shared" si="41"/>
        <v>0</v>
      </c>
      <c r="AX51" s="147">
        <f t="shared" si="41"/>
        <v>0</v>
      </c>
      <c r="AY51" s="191">
        <f>AI51+((AJ51-AI51)*'9. BE assumptions'!B51)</f>
        <v>0</v>
      </c>
      <c r="AZ51" s="192">
        <f>AK51+((AL51-AK51)*'9. BE assumptions'!C51)</f>
        <v>0</v>
      </c>
      <c r="BA51" s="192">
        <f>AM51+((AN51-AM51)*'9. BE assumptions'!D51)</f>
        <v>0</v>
      </c>
      <c r="BB51" s="192">
        <f>AO51+((AP51-AO51)*'9. BE assumptions'!E51)</f>
        <v>0</v>
      </c>
      <c r="BC51" s="192">
        <f>AQ51+((AR51-AQ51)*'9. BE assumptions'!F51)</f>
        <v>0</v>
      </c>
      <c r="BD51" s="192">
        <f>AS51+((AT51-AS51)*'9. BE assumptions'!G51)</f>
        <v>0</v>
      </c>
      <c r="BE51" s="193">
        <f>AU51+(AV51-AU51)*'9. BE assumptions'!H51</f>
        <v>0</v>
      </c>
      <c r="BF51" s="192">
        <f t="shared" si="15"/>
        <v>0</v>
      </c>
      <c r="BG51" s="193">
        <f t="shared" si="16"/>
        <v>0</v>
      </c>
      <c r="BH51" s="154"/>
      <c r="BI51" s="185">
        <f>B51/100*'8. GVA assumptions'!$F$8</f>
        <v>1.4144734237351098E-3</v>
      </c>
      <c r="BJ51" s="147">
        <f>C51/100*'8. GVA assumptions'!$F$10</f>
        <v>2.6878209032409981E-3</v>
      </c>
      <c r="BK51" s="186">
        <f>D51/100*'8. GVA assumptions'!$F$12</f>
        <v>3.6218414639736744E-3</v>
      </c>
      <c r="BL51" s="186">
        <f>E51/100*'8. GVA assumptions'!$F$13</f>
        <v>1.3896076935640472E-2</v>
      </c>
      <c r="BM51" s="186">
        <f>F51/100*'8. GVA assumptions'!$F$14</f>
        <v>8.0550314415551594E-3</v>
      </c>
      <c r="BN51" s="186">
        <f>G51/100*'8. GVA assumptions'!$F$15</f>
        <v>1.5923120957814839E-3</v>
      </c>
      <c r="BO51" s="186">
        <f>H51/100*'8. GVA assumptions'!$F$16</f>
        <v>0</v>
      </c>
      <c r="BP51" s="187">
        <f t="shared" si="17"/>
        <v>3.1267556263926896E-2</v>
      </c>
      <c r="BQ51" s="154"/>
      <c r="BR51" s="185">
        <f>K51/100*'8. GVA assumptions'!$F$8</f>
        <v>0</v>
      </c>
      <c r="BS51" s="186">
        <f>L51/100*'8. GVA assumptions'!$F$8</f>
        <v>0</v>
      </c>
      <c r="BT51" s="189">
        <f>M51/100*'8. GVA assumptions'!$F$8</f>
        <v>0</v>
      </c>
      <c r="BU51" s="190">
        <f>N51/100*'8. GVA assumptions'!$F$10</f>
        <v>0</v>
      </c>
      <c r="BV51" s="147">
        <f>O51/100*'8. GVA assumptions'!$F$10</f>
        <v>0</v>
      </c>
      <c r="BW51" s="194">
        <f>P51/100*'8. GVA assumptions'!$F$10</f>
        <v>0</v>
      </c>
      <c r="BX51" s="185">
        <f>Q51/100*'8. GVA assumptions'!$F$12</f>
        <v>0</v>
      </c>
      <c r="BY51" s="186">
        <f>R51/100*'8. GVA assumptions'!$F$12</f>
        <v>0</v>
      </c>
      <c r="BZ51" s="189">
        <f>S51/100*'8. GVA assumptions'!$F$12</f>
        <v>0</v>
      </c>
      <c r="CA51" s="185">
        <f>T51/100*'8. GVA assumptions'!$F$13</f>
        <v>0</v>
      </c>
      <c r="CB51" s="186">
        <f>U51/100*'8. GVA assumptions'!$F$13</f>
        <v>0</v>
      </c>
      <c r="CC51" s="189">
        <f>V51/100*'8. GVA assumptions'!$F$13</f>
        <v>0</v>
      </c>
      <c r="CD51" s="185">
        <f>W51/100*'8. GVA assumptions'!$F$14</f>
        <v>0</v>
      </c>
      <c r="CE51" s="186">
        <f>X51/100*'8. GVA assumptions'!$F$14</f>
        <v>0</v>
      </c>
      <c r="CF51" s="189">
        <f>Y51/100*'8. GVA assumptions'!$F$14</f>
        <v>0</v>
      </c>
      <c r="CG51" s="185">
        <f>Z51/100*'8. GVA assumptions'!$F$15</f>
        <v>0</v>
      </c>
      <c r="CH51" s="186">
        <f>AA51/100*'8. GVA assumptions'!$F$15</f>
        <v>0</v>
      </c>
      <c r="CI51" s="189">
        <f>AB51/100*'8. GVA assumptions'!$F$15</f>
        <v>0</v>
      </c>
      <c r="CJ51" s="185">
        <f>AC51/100*'8. GVA assumptions'!$F$16</f>
        <v>0</v>
      </c>
      <c r="CK51" s="186">
        <f>AD51/100*'8. GVA assumptions'!$F$16</f>
        <v>0</v>
      </c>
      <c r="CL51" s="189">
        <f>AE51/100*'8. GVA assumptions'!$F$16</f>
        <v>0</v>
      </c>
      <c r="CM51" s="186">
        <f t="shared" si="18"/>
        <v>0</v>
      </c>
      <c r="CN51" s="186">
        <f t="shared" si="19"/>
        <v>0</v>
      </c>
      <c r="CO51" s="186">
        <f t="shared" si="20"/>
        <v>0</v>
      </c>
      <c r="CP51" s="185">
        <f>AI51/100*'8. GVA assumptions'!$F$8</f>
        <v>0</v>
      </c>
      <c r="CQ51" s="186">
        <f>AJ51/100*'8. GVA assumptions'!$F$8</f>
        <v>0</v>
      </c>
      <c r="CR51" s="186">
        <f>AK51/100*'8. GVA assumptions'!$F$10</f>
        <v>0</v>
      </c>
      <c r="CS51" s="186">
        <f>AL51/100*'8. GVA assumptions'!$F$10</f>
        <v>0</v>
      </c>
      <c r="CT51" s="186">
        <f>AM51/100*'8. GVA assumptions'!$F$12</f>
        <v>0</v>
      </c>
      <c r="CU51" s="186">
        <f>AN51/100*'8. GVA assumptions'!$F$12</f>
        <v>0</v>
      </c>
      <c r="CV51" s="186">
        <f>AO51/100*'8. GVA assumptions'!$F$13</f>
        <v>0</v>
      </c>
      <c r="CW51" s="186">
        <f>AP51/100*'8. GVA assumptions'!$F$13</f>
        <v>0</v>
      </c>
      <c r="CX51" s="186">
        <f>AQ51/100*'8. GVA assumptions'!$F$14</f>
        <v>0</v>
      </c>
      <c r="CY51" s="186">
        <f>AR51/100*'8. GVA assumptions'!$F$14</f>
        <v>0</v>
      </c>
      <c r="CZ51" s="186">
        <f>AS51/100*'8. GVA assumptions'!$F$15</f>
        <v>0</v>
      </c>
      <c r="DA51" s="186">
        <f>AT51/100*'8. GVA assumptions'!$F$15</f>
        <v>0</v>
      </c>
      <c r="DB51" s="186">
        <f>AU51/100*'8. GVA assumptions'!$F$16</f>
        <v>0</v>
      </c>
      <c r="DC51" s="186">
        <f>AV51/100*'8. GVA assumptions'!$F$16</f>
        <v>0</v>
      </c>
      <c r="DD51" s="185">
        <f t="shared" si="29"/>
        <v>0</v>
      </c>
      <c r="DE51" s="186">
        <f t="shared" si="30"/>
        <v>0</v>
      </c>
      <c r="DF51" s="195">
        <f>AY51/100*'8. GVA assumptions'!$F$8</f>
        <v>0</v>
      </c>
      <c r="DG51" s="186">
        <f>AZ51/100*'8. GVA assumptions'!$F$10</f>
        <v>0</v>
      </c>
      <c r="DH51" s="186">
        <f>BA51/100*'8. GVA assumptions'!$F$12</f>
        <v>0</v>
      </c>
      <c r="DI51" s="186">
        <f>BB51/100*'8. GVA assumptions'!$F$13</f>
        <v>0</v>
      </c>
      <c r="DJ51" s="186">
        <f>BC51/100*'8. GVA assumptions'!$F$14</f>
        <v>0</v>
      </c>
      <c r="DK51" s="186">
        <f>BD51/100*'8. GVA assumptions'!$F$15</f>
        <v>0</v>
      </c>
      <c r="DL51" s="189">
        <f>BE51/100*'8. GVA assumptions'!$F$16</f>
        <v>0</v>
      </c>
      <c r="DM51" s="192">
        <f t="shared" si="31"/>
        <v>0</v>
      </c>
      <c r="DN51" s="193">
        <f t="shared" si="21"/>
        <v>0</v>
      </c>
      <c r="DO51" s="154"/>
      <c r="DP51" s="154"/>
      <c r="DQ51" s="154"/>
      <c r="DR51" s="154"/>
      <c r="DS51" s="154"/>
      <c r="DT51" s="154"/>
    </row>
    <row r="52" spans="1:124">
      <c r="A52" s="146" t="s">
        <v>281</v>
      </c>
      <c r="B52" s="190">
        <v>0</v>
      </c>
      <c r="C52" s="147">
        <v>3.9147600000000006E-3</v>
      </c>
      <c r="D52" s="147">
        <v>0</v>
      </c>
      <c r="E52" s="147">
        <v>0</v>
      </c>
      <c r="F52" s="147">
        <v>2.2951999999999998E-3</v>
      </c>
      <c r="G52" s="147">
        <v>2.1986999999999997E-4</v>
      </c>
      <c r="H52" s="147">
        <v>0</v>
      </c>
      <c r="I52" s="187">
        <f t="shared" si="3"/>
        <v>6.4298300000000001E-3</v>
      </c>
      <c r="J52" s="188"/>
      <c r="K52" s="190"/>
      <c r="L52" s="147"/>
      <c r="M52" s="194"/>
      <c r="N52" s="190"/>
      <c r="O52" s="147"/>
      <c r="P52" s="194"/>
      <c r="Q52" s="190"/>
      <c r="R52" s="147"/>
      <c r="S52" s="194"/>
      <c r="T52" s="190"/>
      <c r="U52" s="147"/>
      <c r="V52" s="194"/>
      <c r="W52" s="190"/>
      <c r="X52" s="147"/>
      <c r="Y52" s="194"/>
      <c r="Z52" s="190"/>
      <c r="AA52" s="147"/>
      <c r="AB52" s="194"/>
      <c r="AC52" s="147"/>
      <c r="AD52" s="147"/>
      <c r="AE52" s="194"/>
      <c r="AF52" s="185"/>
      <c r="AG52" s="186"/>
      <c r="AH52" s="186"/>
      <c r="AI52" s="184">
        <f>K52</f>
        <v>0</v>
      </c>
      <c r="AJ52" s="183">
        <f>L52</f>
        <v>0</v>
      </c>
      <c r="AK52" s="184">
        <f t="shared" si="8"/>
        <v>0</v>
      </c>
      <c r="AL52" s="183">
        <f t="shared" si="59"/>
        <v>0</v>
      </c>
      <c r="AM52" s="184">
        <f t="shared" si="9"/>
        <v>0</v>
      </c>
      <c r="AN52" s="194">
        <f t="shared" si="10"/>
        <v>0</v>
      </c>
      <c r="AO52" s="190">
        <f t="shared" si="11"/>
        <v>0</v>
      </c>
      <c r="AP52" s="194">
        <f t="shared" si="60"/>
        <v>0</v>
      </c>
      <c r="AQ52" s="190">
        <f t="shared" si="12"/>
        <v>0</v>
      </c>
      <c r="AR52" s="194">
        <f t="shared" si="61"/>
        <v>0</v>
      </c>
      <c r="AS52" s="190">
        <f t="shared" si="13"/>
        <v>0</v>
      </c>
      <c r="AT52" s="194">
        <f t="shared" si="62"/>
        <v>0</v>
      </c>
      <c r="AU52" s="147">
        <f t="shared" si="14"/>
        <v>0</v>
      </c>
      <c r="AV52" s="147">
        <f t="shared" si="53"/>
        <v>0</v>
      </c>
      <c r="AW52" s="190">
        <f t="shared" si="41"/>
        <v>0</v>
      </c>
      <c r="AX52" s="147">
        <f t="shared" si="41"/>
        <v>0</v>
      </c>
      <c r="AY52" s="191">
        <f>AI52+((AJ52-AI52)*'9. BE assumptions'!B52)</f>
        <v>0</v>
      </c>
      <c r="AZ52" s="192">
        <f>AK52+((AL52-AK52)*'9. BE assumptions'!C52)</f>
        <v>0</v>
      </c>
      <c r="BA52" s="192">
        <f>AM52+((AN52-AM52)*'9. BE assumptions'!D52)</f>
        <v>0</v>
      </c>
      <c r="BB52" s="192">
        <f>AO52+((AP52-AO52)*'9. BE assumptions'!E52)</f>
        <v>0</v>
      </c>
      <c r="BC52" s="192">
        <f>AQ52+((AR52-AQ52)*'9. BE assumptions'!F52)</f>
        <v>0</v>
      </c>
      <c r="BD52" s="192">
        <f>AS52+((AT52-AS52)*'9. BE assumptions'!G52)</f>
        <v>0</v>
      </c>
      <c r="BE52" s="193">
        <f>AU52+(AV52-AU52)*'9. BE assumptions'!H52</f>
        <v>0</v>
      </c>
      <c r="BF52" s="192">
        <f t="shared" si="15"/>
        <v>0</v>
      </c>
      <c r="BG52" s="193">
        <f>NPV(3.5%,BF52,BF52,BF52,BF52,BF52,BF52,BF52,BF52,BF52,BF52,BF52,BF52,BF52,BF52,BF52,BF52,BF52,BF52,BF52,BF52)</f>
        <v>0</v>
      </c>
      <c r="BH52" s="154"/>
      <c r="BI52" s="185">
        <f>B52/100*'8. GVA assumptions'!$F$8</f>
        <v>0</v>
      </c>
      <c r="BJ52" s="147">
        <f>C52/100*'8. GVA assumptions'!$F$10</f>
        <v>1.6402550631057753E-3</v>
      </c>
      <c r="BK52" s="186">
        <f>D52/100*'8. GVA assumptions'!$F$12</f>
        <v>0</v>
      </c>
      <c r="BL52" s="186">
        <f>E52/100*'8. GVA assumptions'!$F$13</f>
        <v>0</v>
      </c>
      <c r="BM52" s="186">
        <f>F52/100*'8. GVA assumptions'!$F$14</f>
        <v>1.0171308208897689E-3</v>
      </c>
      <c r="BN52" s="186">
        <f>G52/100*'8. GVA assumptions'!$F$15</f>
        <v>1.2912839433432206E-4</v>
      </c>
      <c r="BO52" s="186">
        <f>H52/100*'8. GVA assumptions'!$F$16</f>
        <v>0</v>
      </c>
      <c r="BP52" s="187">
        <f t="shared" si="17"/>
        <v>2.7865142783298665E-3</v>
      </c>
      <c r="BQ52" s="154"/>
      <c r="BR52" s="185">
        <f>K52/100*'8. GVA assumptions'!$F$8</f>
        <v>0</v>
      </c>
      <c r="BS52" s="186">
        <f>L52/100*'8. GVA assumptions'!$F$8</f>
        <v>0</v>
      </c>
      <c r="BT52" s="189">
        <f>M52/100*'8. GVA assumptions'!$F$8</f>
        <v>0</v>
      </c>
      <c r="BU52" s="190">
        <f>N52/100*'8. GVA assumptions'!$F$10</f>
        <v>0</v>
      </c>
      <c r="BV52" s="147">
        <f>O52/100*'8. GVA assumptions'!$F$10</f>
        <v>0</v>
      </c>
      <c r="BW52" s="194">
        <f>P52/100*'8. GVA assumptions'!$F$10</f>
        <v>0</v>
      </c>
      <c r="BX52" s="185">
        <f>Q52/100*'8. GVA assumptions'!$F$12</f>
        <v>0</v>
      </c>
      <c r="BY52" s="186">
        <f>R52/100*'8. GVA assumptions'!$F$12</f>
        <v>0</v>
      </c>
      <c r="BZ52" s="189">
        <f>S52/100*'8. GVA assumptions'!$F$12</f>
        <v>0</v>
      </c>
      <c r="CA52" s="185">
        <f>T52/100*'8. GVA assumptions'!$F$13</f>
        <v>0</v>
      </c>
      <c r="CB52" s="186">
        <f>U52/100*'8. GVA assumptions'!$F$13</f>
        <v>0</v>
      </c>
      <c r="CC52" s="189">
        <f>V52/100*'8. GVA assumptions'!$F$13</f>
        <v>0</v>
      </c>
      <c r="CD52" s="185">
        <f>W52/100*'8. GVA assumptions'!$F$14</f>
        <v>0</v>
      </c>
      <c r="CE52" s="186">
        <f>X52/100*'8. GVA assumptions'!$F$14</f>
        <v>0</v>
      </c>
      <c r="CF52" s="189">
        <f>Y52/100*'8. GVA assumptions'!$F$14</f>
        <v>0</v>
      </c>
      <c r="CG52" s="185">
        <f>Z52/100*'8. GVA assumptions'!$F$15</f>
        <v>0</v>
      </c>
      <c r="CH52" s="186">
        <f>AA52/100*'8. GVA assumptions'!$F$15</f>
        <v>0</v>
      </c>
      <c r="CI52" s="189">
        <f>AB52/100*'8. GVA assumptions'!$F$15</f>
        <v>0</v>
      </c>
      <c r="CJ52" s="185">
        <f>AC52/100*'8. GVA assumptions'!$F$16</f>
        <v>0</v>
      </c>
      <c r="CK52" s="186">
        <f>AD52/100*'8. GVA assumptions'!$F$16</f>
        <v>0</v>
      </c>
      <c r="CL52" s="189">
        <f>AE52/100*'8. GVA assumptions'!$F$16</f>
        <v>0</v>
      </c>
      <c r="CM52" s="186">
        <f t="shared" si="18"/>
        <v>0</v>
      </c>
      <c r="CN52" s="186">
        <f t="shared" si="19"/>
        <v>0</v>
      </c>
      <c r="CO52" s="186">
        <f t="shared" si="20"/>
        <v>0</v>
      </c>
      <c r="CP52" s="185">
        <f>AI52/100*'8. GVA assumptions'!$F$8</f>
        <v>0</v>
      </c>
      <c r="CQ52" s="186">
        <f>AJ52/100*'8. GVA assumptions'!$F$8</f>
        <v>0</v>
      </c>
      <c r="CR52" s="186">
        <f>AK52/100*'8. GVA assumptions'!$F$10</f>
        <v>0</v>
      </c>
      <c r="CS52" s="186">
        <f>AL52/100*'8. GVA assumptions'!$F$10</f>
        <v>0</v>
      </c>
      <c r="CT52" s="186">
        <f>AM52/100*'8. GVA assumptions'!$F$12</f>
        <v>0</v>
      </c>
      <c r="CU52" s="186">
        <f>AN52/100*'8. GVA assumptions'!$F$12</f>
        <v>0</v>
      </c>
      <c r="CV52" s="186">
        <f>AO52/100*'8. GVA assumptions'!$F$13</f>
        <v>0</v>
      </c>
      <c r="CW52" s="186">
        <f>AP52/100*'8. GVA assumptions'!$F$13</f>
        <v>0</v>
      </c>
      <c r="CX52" s="186">
        <f>AQ52/100*'8. GVA assumptions'!$F$14</f>
        <v>0</v>
      </c>
      <c r="CY52" s="186">
        <f>AR52/100*'8. GVA assumptions'!$F$14</f>
        <v>0</v>
      </c>
      <c r="CZ52" s="186">
        <f>AS52/100*'8. GVA assumptions'!$F$15</f>
        <v>0</v>
      </c>
      <c r="DA52" s="186">
        <f>AT52/100*'8. GVA assumptions'!$F$15</f>
        <v>0</v>
      </c>
      <c r="DB52" s="186">
        <f>AU52/100*'8. GVA assumptions'!$F$16</f>
        <v>0</v>
      </c>
      <c r="DC52" s="186">
        <f>AV52/100*'8. GVA assumptions'!$F$16</f>
        <v>0</v>
      </c>
      <c r="DD52" s="185">
        <f t="shared" si="29"/>
        <v>0</v>
      </c>
      <c r="DE52" s="186">
        <f t="shared" si="30"/>
        <v>0</v>
      </c>
      <c r="DF52" s="195">
        <f>AY52/100*'8. GVA assumptions'!$F$8</f>
        <v>0</v>
      </c>
      <c r="DG52" s="186">
        <f>AZ52/100*'8. GVA assumptions'!$F$10</f>
        <v>0</v>
      </c>
      <c r="DH52" s="186">
        <f>BA52/100*'8. GVA assumptions'!$F$12</f>
        <v>0</v>
      </c>
      <c r="DI52" s="186">
        <f>BB52/100*'8. GVA assumptions'!$F$13</f>
        <v>0</v>
      </c>
      <c r="DJ52" s="186">
        <f>BC52/100*'8. GVA assumptions'!$F$14</f>
        <v>0</v>
      </c>
      <c r="DK52" s="186">
        <f>BD52/100*'8. GVA assumptions'!$F$15</f>
        <v>0</v>
      </c>
      <c r="DL52" s="189">
        <f>BE52/100*'8. GVA assumptions'!$F$16</f>
        <v>0</v>
      </c>
      <c r="DM52" s="192">
        <f t="shared" si="31"/>
        <v>0</v>
      </c>
      <c r="DN52" s="193">
        <f t="shared" si="21"/>
        <v>0</v>
      </c>
      <c r="DO52" s="154"/>
      <c r="DP52" s="154"/>
      <c r="DQ52" s="154"/>
      <c r="DR52" s="154"/>
      <c r="DS52" s="154"/>
      <c r="DT52" s="154"/>
    </row>
    <row r="53" spans="1:124">
      <c r="A53" s="146" t="s">
        <v>282</v>
      </c>
      <c r="B53" s="190">
        <v>4.3842753906250002E-3</v>
      </c>
      <c r="C53" s="147">
        <v>2.2285132173276267E-2</v>
      </c>
      <c r="D53" s="147">
        <v>7.6699167396803497E-3</v>
      </c>
      <c r="E53" s="147">
        <v>9.8925830078125006E-3</v>
      </c>
      <c r="F53" s="147">
        <v>3.8864488281249998E-2</v>
      </c>
      <c r="G53" s="147">
        <v>0</v>
      </c>
      <c r="H53" s="147">
        <v>0</v>
      </c>
      <c r="I53" s="187">
        <f t="shared" si="3"/>
        <v>8.3096395592644118E-2</v>
      </c>
      <c r="J53" s="188"/>
      <c r="K53" s="190">
        <v>0</v>
      </c>
      <c r="L53" s="147">
        <v>4.5596499999999996E-4</v>
      </c>
      <c r="M53" s="194">
        <f>B53</f>
        <v>4.3842753906250002E-3</v>
      </c>
      <c r="N53" s="190">
        <v>0</v>
      </c>
      <c r="O53" s="147">
        <v>2.2326680906546948E-3</v>
      </c>
      <c r="P53" s="194">
        <f>C53</f>
        <v>2.2285132173276267E-2</v>
      </c>
      <c r="Q53" s="190"/>
      <c r="R53" s="147"/>
      <c r="S53" s="194"/>
      <c r="T53" s="190">
        <v>0</v>
      </c>
      <c r="U53" s="147">
        <v>0</v>
      </c>
      <c r="V53" s="194">
        <f>E53</f>
        <v>9.8925830078125006E-3</v>
      </c>
      <c r="W53" s="190">
        <v>0</v>
      </c>
      <c r="X53" s="147">
        <v>0</v>
      </c>
      <c r="Y53" s="194">
        <f>F53</f>
        <v>3.8864488281249998E-2</v>
      </c>
      <c r="Z53" s="190">
        <v>0</v>
      </c>
      <c r="AA53" s="147">
        <v>0</v>
      </c>
      <c r="AB53" s="194">
        <f>G53</f>
        <v>0</v>
      </c>
      <c r="AC53" s="147"/>
      <c r="AD53" s="147"/>
      <c r="AE53" s="194"/>
      <c r="AF53" s="185">
        <f t="shared" si="4"/>
        <v>0</v>
      </c>
      <c r="AG53" s="186">
        <f t="shared" si="5"/>
        <v>2.6886330906546949E-3</v>
      </c>
      <c r="AH53" s="186">
        <f t="shared" si="6"/>
        <v>7.542647885296376E-2</v>
      </c>
      <c r="AI53" s="184">
        <f t="shared" si="7"/>
        <v>0</v>
      </c>
      <c r="AJ53" s="183">
        <f>M53</f>
        <v>4.3842753906250002E-3</v>
      </c>
      <c r="AK53" s="184">
        <f t="shared" si="8"/>
        <v>0</v>
      </c>
      <c r="AL53" s="183">
        <f>P53</f>
        <v>2.2285132173276267E-2</v>
      </c>
      <c r="AM53" s="184">
        <f t="shared" si="9"/>
        <v>0</v>
      </c>
      <c r="AN53" s="194">
        <f t="shared" si="10"/>
        <v>0</v>
      </c>
      <c r="AO53" s="190">
        <f t="shared" si="11"/>
        <v>0</v>
      </c>
      <c r="AP53" s="194">
        <f>V53</f>
        <v>9.8925830078125006E-3</v>
      </c>
      <c r="AQ53" s="190">
        <f t="shared" si="12"/>
        <v>0</v>
      </c>
      <c r="AR53" s="194">
        <f>Y53</f>
        <v>3.8864488281249998E-2</v>
      </c>
      <c r="AS53" s="190">
        <f t="shared" si="13"/>
        <v>0</v>
      </c>
      <c r="AT53" s="194">
        <f>AB53</f>
        <v>0</v>
      </c>
      <c r="AU53" s="147">
        <f t="shared" si="14"/>
        <v>0</v>
      </c>
      <c r="AV53" s="147">
        <f t="shared" si="53"/>
        <v>0</v>
      </c>
      <c r="AW53" s="190">
        <f t="shared" si="41"/>
        <v>0</v>
      </c>
      <c r="AX53" s="147">
        <f t="shared" si="41"/>
        <v>7.542647885296376E-2</v>
      </c>
      <c r="AY53" s="191">
        <f>AI53+((AJ53-AI53)*'9. BE assumptions'!B53)</f>
        <v>2.1921376953125001E-3</v>
      </c>
      <c r="AZ53" s="192">
        <f>AK53+((AL53-AK53)*'9. BE assumptions'!C53)</f>
        <v>1.1142566086638134E-2</v>
      </c>
      <c r="BA53" s="192">
        <f>AM53+((AN53-AM53)*'9. BE assumptions'!D53)</f>
        <v>0</v>
      </c>
      <c r="BB53" s="192">
        <f>AO53+((AP53-AO53)*'9. BE assumptions'!E53)</f>
        <v>2.4731457519531251E-3</v>
      </c>
      <c r="BC53" s="192">
        <f>AQ53+((AR53-AQ53)*'9. BE assumptions'!F53)</f>
        <v>9.7161220703124995E-3</v>
      </c>
      <c r="BD53" s="192">
        <f>AS53+((AT53-AS53)*'9. BE assumptions'!G53)</f>
        <v>0</v>
      </c>
      <c r="BE53" s="193">
        <f>AU53+(AV53-AU53)*'9. BE assumptions'!H53</f>
        <v>0</v>
      </c>
      <c r="BF53" s="192">
        <f t="shared" si="15"/>
        <v>2.552397160421626E-2</v>
      </c>
      <c r="BG53" s="193">
        <f t="shared" si="16"/>
        <v>0.36275697830669995</v>
      </c>
      <c r="BH53" s="154"/>
      <c r="BI53" s="185">
        <f>B53/100*'8. GVA assumptions'!$F$8</f>
        <v>2.0823695901031492E-3</v>
      </c>
      <c r="BJ53" s="147">
        <f>C53/100*'8. GVA assumptions'!$F$10</f>
        <v>9.3373031499243385E-3</v>
      </c>
      <c r="BK53" s="186">
        <f>D53/100*'8. GVA assumptions'!$F$12</f>
        <v>4.2871541639434799E-3</v>
      </c>
      <c r="BL53" s="186">
        <f>E53/100*'8. GVA assumptions'!$F$13</f>
        <v>4.7901710096921821E-3</v>
      </c>
      <c r="BM53" s="186">
        <f>F53/100*'8. GVA assumptions'!$F$14</f>
        <v>1.7223017109170707E-2</v>
      </c>
      <c r="BN53" s="186">
        <f>G53/100*'8. GVA assumptions'!$F$15</f>
        <v>0</v>
      </c>
      <c r="BO53" s="186">
        <f>H53/100*'8. GVA assumptions'!$F$16</f>
        <v>0</v>
      </c>
      <c r="BP53" s="187">
        <f t="shared" si="17"/>
        <v>3.7720015022833855E-2</v>
      </c>
      <c r="BQ53" s="154"/>
      <c r="BR53" s="185">
        <f>K53/100*'8. GVA assumptions'!$F$8</f>
        <v>0</v>
      </c>
      <c r="BS53" s="186">
        <f>L53/100*'8. GVA assumptions'!$F$8</f>
        <v>2.1656660806063742E-4</v>
      </c>
      <c r="BT53" s="189">
        <f>M53/100*'8. GVA assumptions'!$F$8</f>
        <v>2.0823695901031492E-3</v>
      </c>
      <c r="BU53" s="190">
        <f>N53/100*'8. GVA assumptions'!$F$10</f>
        <v>0</v>
      </c>
      <c r="BV53" s="147">
        <f>O53/100*'8. GVA assumptions'!$F$10</f>
        <v>9.3547117573773795E-4</v>
      </c>
      <c r="BW53" s="194">
        <f>P53/100*'8. GVA assumptions'!$F$10</f>
        <v>9.3373031499243385E-3</v>
      </c>
      <c r="BX53" s="185">
        <f>Q53/100*'8. GVA assumptions'!$F$12</f>
        <v>0</v>
      </c>
      <c r="BY53" s="186">
        <f>R53/100*'8. GVA assumptions'!$F$12</f>
        <v>0</v>
      </c>
      <c r="BZ53" s="189">
        <f>S53/100*'8. GVA assumptions'!$F$12</f>
        <v>0</v>
      </c>
      <c r="CA53" s="185">
        <f>T53/100*'8. GVA assumptions'!$F$13</f>
        <v>0</v>
      </c>
      <c r="CB53" s="186">
        <f>U53/100*'8. GVA assumptions'!$F$13</f>
        <v>0</v>
      </c>
      <c r="CC53" s="189">
        <f>V53/100*'8. GVA assumptions'!$F$13</f>
        <v>4.7901710096921821E-3</v>
      </c>
      <c r="CD53" s="185">
        <f>W53/100*'8. GVA assumptions'!$F$14</f>
        <v>0</v>
      </c>
      <c r="CE53" s="186">
        <f>X53/100*'8. GVA assumptions'!$F$14</f>
        <v>0</v>
      </c>
      <c r="CF53" s="189">
        <f>Y53/100*'8. GVA assumptions'!$F$14</f>
        <v>1.7223017109170707E-2</v>
      </c>
      <c r="CG53" s="185">
        <f>Z53/100*'8. GVA assumptions'!$F$15</f>
        <v>0</v>
      </c>
      <c r="CH53" s="186">
        <f>AA53/100*'8. GVA assumptions'!$F$15</f>
        <v>0</v>
      </c>
      <c r="CI53" s="189">
        <f>AB53/100*'8. GVA assumptions'!$F$15</f>
        <v>0</v>
      </c>
      <c r="CJ53" s="185">
        <f>AC53/100*'8. GVA assumptions'!$F$16</f>
        <v>0</v>
      </c>
      <c r="CK53" s="186">
        <f>AD53/100*'8. GVA assumptions'!$F$16</f>
        <v>0</v>
      </c>
      <c r="CL53" s="189">
        <f>AE53/100*'8. GVA assumptions'!$F$16</f>
        <v>0</v>
      </c>
      <c r="CM53" s="186">
        <f t="shared" si="18"/>
        <v>0</v>
      </c>
      <c r="CN53" s="186">
        <f t="shared" si="19"/>
        <v>1.1520377837983754E-3</v>
      </c>
      <c r="CO53" s="186">
        <f t="shared" si="20"/>
        <v>3.343286085889037E-2</v>
      </c>
      <c r="CP53" s="185">
        <f>AI53/100*'8. GVA assumptions'!$F$8</f>
        <v>0</v>
      </c>
      <c r="CQ53" s="186">
        <f>AJ53/100*'8. GVA assumptions'!$F$8</f>
        <v>2.0823695901031492E-3</v>
      </c>
      <c r="CR53" s="186">
        <f>AK53/100*'8. GVA assumptions'!$F$10</f>
        <v>0</v>
      </c>
      <c r="CS53" s="186">
        <f>AL53/100*'8. GVA assumptions'!$F$10</f>
        <v>9.3373031499243385E-3</v>
      </c>
      <c r="CT53" s="186">
        <f>AM53/100*'8. GVA assumptions'!$F$12</f>
        <v>0</v>
      </c>
      <c r="CU53" s="186">
        <f>AN53/100*'8. GVA assumptions'!$F$12</f>
        <v>0</v>
      </c>
      <c r="CV53" s="186">
        <f>AO53/100*'8. GVA assumptions'!$F$13</f>
        <v>0</v>
      </c>
      <c r="CW53" s="186">
        <f>AP53/100*'8. GVA assumptions'!$F$13</f>
        <v>4.7901710096921821E-3</v>
      </c>
      <c r="CX53" s="186">
        <f>AQ53/100*'8. GVA assumptions'!$F$14</f>
        <v>0</v>
      </c>
      <c r="CY53" s="186">
        <f>AR53/100*'8. GVA assumptions'!$F$14</f>
        <v>1.7223017109170707E-2</v>
      </c>
      <c r="CZ53" s="186">
        <f>AS53/100*'8. GVA assumptions'!$F$15</f>
        <v>0</v>
      </c>
      <c r="DA53" s="186">
        <f>AT53/100*'8. GVA assumptions'!$F$15</f>
        <v>0</v>
      </c>
      <c r="DB53" s="186">
        <f>AU53/100*'8. GVA assumptions'!$F$16</f>
        <v>0</v>
      </c>
      <c r="DC53" s="186">
        <f>AV53/100*'8. GVA assumptions'!$F$16</f>
        <v>0</v>
      </c>
      <c r="DD53" s="185">
        <f t="shared" si="29"/>
        <v>0</v>
      </c>
      <c r="DE53" s="186">
        <f t="shared" si="30"/>
        <v>3.343286085889037E-2</v>
      </c>
      <c r="DF53" s="195">
        <f>AY53/100*'8. GVA assumptions'!$F$8</f>
        <v>1.0411847950515746E-3</v>
      </c>
      <c r="DG53" s="186">
        <f>AZ53/100*'8. GVA assumptions'!$F$10</f>
        <v>4.6686515749621692E-3</v>
      </c>
      <c r="DH53" s="186">
        <f>BA53/100*'8. GVA assumptions'!$F$12</f>
        <v>0</v>
      </c>
      <c r="DI53" s="186">
        <f>BB53/100*'8. GVA assumptions'!$F$13</f>
        <v>1.1975427524230455E-3</v>
      </c>
      <c r="DJ53" s="186">
        <f>BC53/100*'8. GVA assumptions'!$F$14</f>
        <v>4.3057542772926768E-3</v>
      </c>
      <c r="DK53" s="186">
        <f>BD53/100*'8. GVA assumptions'!$F$15</f>
        <v>0</v>
      </c>
      <c r="DL53" s="189">
        <f>BE53/100*'8. GVA assumptions'!$F$16</f>
        <v>0</v>
      </c>
      <c r="DM53" s="192">
        <f t="shared" si="31"/>
        <v>1.1213133399729467E-2</v>
      </c>
      <c r="DN53" s="193">
        <f t="shared" si="21"/>
        <v>0.15936557415554672</v>
      </c>
      <c r="DO53" s="154"/>
      <c r="DP53" s="154"/>
      <c r="DQ53" s="154"/>
      <c r="DR53" s="154"/>
      <c r="DS53" s="154"/>
      <c r="DT53" s="154"/>
    </row>
    <row r="54" spans="1:124">
      <c r="A54" s="146" t="s">
        <v>283</v>
      </c>
      <c r="B54" s="190">
        <v>7.0148406982421905E-5</v>
      </c>
      <c r="C54" s="147">
        <v>3.5505302085933914E-4</v>
      </c>
      <c r="D54" s="147">
        <v>1.75078366261057E-4</v>
      </c>
      <c r="E54" s="147">
        <v>1.2288922882080101E-4</v>
      </c>
      <c r="F54" s="147">
        <v>5.6782531738281295E-4</v>
      </c>
      <c r="G54" s="147">
        <v>0</v>
      </c>
      <c r="H54" s="147">
        <v>0</v>
      </c>
      <c r="I54" s="187">
        <f t="shared" si="3"/>
        <v>1.2909943403064321E-3</v>
      </c>
      <c r="J54" s="188"/>
      <c r="K54" s="190">
        <f>B54</f>
        <v>7.0148406982421905E-5</v>
      </c>
      <c r="L54" s="147"/>
      <c r="M54" s="194"/>
      <c r="N54" s="190">
        <f>C54</f>
        <v>3.5505302085933914E-4</v>
      </c>
      <c r="O54" s="147"/>
      <c r="P54" s="194"/>
      <c r="Q54" s="190">
        <f>D54</f>
        <v>1.75078366261057E-4</v>
      </c>
      <c r="R54" s="147"/>
      <c r="S54" s="194"/>
      <c r="T54" s="190">
        <f>E54</f>
        <v>1.2288922882080101E-4</v>
      </c>
      <c r="U54" s="147"/>
      <c r="V54" s="194"/>
      <c r="W54" s="190">
        <f>F54</f>
        <v>5.6782531738281295E-4</v>
      </c>
      <c r="X54" s="147"/>
      <c r="Y54" s="194"/>
      <c r="Z54" s="190">
        <f>G54</f>
        <v>0</v>
      </c>
      <c r="AA54" s="147"/>
      <c r="AB54" s="194"/>
      <c r="AC54" s="147">
        <f>H54</f>
        <v>0</v>
      </c>
      <c r="AD54" s="147"/>
      <c r="AE54" s="194"/>
      <c r="AF54" s="185">
        <f t="shared" si="4"/>
        <v>1.2909943403064319E-3</v>
      </c>
      <c r="AG54" s="186">
        <f t="shared" si="5"/>
        <v>0</v>
      </c>
      <c r="AH54" s="186">
        <f t="shared" si="6"/>
        <v>0</v>
      </c>
      <c r="AI54" s="184">
        <f t="shared" si="7"/>
        <v>7.0148406982421905E-5</v>
      </c>
      <c r="AJ54" s="183">
        <f t="shared" ref="AJ54" si="63">K54</f>
        <v>7.0148406982421905E-5</v>
      </c>
      <c r="AK54" s="184">
        <f t="shared" si="8"/>
        <v>3.5505302085933914E-4</v>
      </c>
      <c r="AL54" s="183">
        <f>N54</f>
        <v>3.5505302085933914E-4</v>
      </c>
      <c r="AM54" s="184">
        <f t="shared" si="9"/>
        <v>1.75078366261057E-4</v>
      </c>
      <c r="AN54" s="194">
        <f t="shared" si="10"/>
        <v>1.75078366261057E-4</v>
      </c>
      <c r="AO54" s="190">
        <f t="shared" si="11"/>
        <v>1.2288922882080101E-4</v>
      </c>
      <c r="AP54" s="194">
        <f t="shared" si="60"/>
        <v>1.2288922882080101E-4</v>
      </c>
      <c r="AQ54" s="190">
        <f t="shared" si="12"/>
        <v>5.6782531738281295E-4</v>
      </c>
      <c r="AR54" s="194">
        <f t="shared" si="61"/>
        <v>5.6782531738281295E-4</v>
      </c>
      <c r="AS54" s="190">
        <f t="shared" si="13"/>
        <v>0</v>
      </c>
      <c r="AT54" s="194">
        <f t="shared" si="62"/>
        <v>0</v>
      </c>
      <c r="AU54" s="147">
        <f t="shared" si="14"/>
        <v>0</v>
      </c>
      <c r="AV54" s="147">
        <f t="shared" si="53"/>
        <v>0</v>
      </c>
      <c r="AW54" s="190">
        <f t="shared" si="41"/>
        <v>1.2909943403064319E-3</v>
      </c>
      <c r="AX54" s="147">
        <f t="shared" si="41"/>
        <v>1.2909943403064319E-3</v>
      </c>
      <c r="AY54" s="191">
        <f>AI54+((AJ54-AI54)*'9. BE assumptions'!B54)</f>
        <v>7.0148406982421905E-5</v>
      </c>
      <c r="AZ54" s="192">
        <f>AK54+((AL54-AK54)*'9. BE assumptions'!C54)</f>
        <v>3.5505302085933914E-4</v>
      </c>
      <c r="BA54" s="192">
        <f>AM54+((AN54-AM54)*'9. BE assumptions'!D54)</f>
        <v>1.75078366261057E-4</v>
      </c>
      <c r="BB54" s="192">
        <f>AO54+((AP54-AO54)*'9. BE assumptions'!E54)</f>
        <v>1.2288922882080101E-4</v>
      </c>
      <c r="BC54" s="192">
        <f>AQ54+((AR54-AQ54)*'9. BE assumptions'!F54)</f>
        <v>5.6782531738281295E-4</v>
      </c>
      <c r="BD54" s="192">
        <f>AS54+((AT54-AS54)*'9. BE assumptions'!G54)</f>
        <v>0</v>
      </c>
      <c r="BE54" s="193">
        <f>AU54+(AV54-AU54)*'9. BE assumptions'!H54</f>
        <v>0</v>
      </c>
      <c r="BF54" s="192">
        <f t="shared" si="15"/>
        <v>1.2909943403064321E-3</v>
      </c>
      <c r="BG54" s="193">
        <f t="shared" si="16"/>
        <v>1.834813222497287E-2</v>
      </c>
      <c r="BH54" s="154"/>
      <c r="BI54" s="185">
        <f>B54/100*'8. GVA assumptions'!$F$8</f>
        <v>3.3317913789523859E-5</v>
      </c>
      <c r="BJ54" s="147">
        <f>C54/100*'8. GVA assumptions'!$F$10</f>
        <v>1.4876455137365546E-4</v>
      </c>
      <c r="BK54" s="186">
        <f>D54/100*'8. GVA assumptions'!$F$12</f>
        <v>9.7861290077549604E-5</v>
      </c>
      <c r="BL54" s="186">
        <f>E54/100*'8. GVA assumptions'!$F$13</f>
        <v>5.9505229406308274E-5</v>
      </c>
      <c r="BM54" s="186">
        <f>F54/100*'8. GVA assumptions'!$F$14</f>
        <v>2.5163499093393781E-4</v>
      </c>
      <c r="BN54" s="186">
        <f>G54/100*'8. GVA assumptions'!$F$15</f>
        <v>0</v>
      </c>
      <c r="BO54" s="186">
        <f>H54/100*'8. GVA assumptions'!$F$16</f>
        <v>0</v>
      </c>
      <c r="BP54" s="187">
        <f t="shared" si="17"/>
        <v>5.9108397558097501E-4</v>
      </c>
      <c r="BQ54" s="154"/>
      <c r="BR54" s="185">
        <f>K54/100*'8. GVA assumptions'!$F$8</f>
        <v>3.3317913789523859E-5</v>
      </c>
      <c r="BS54" s="186">
        <f>L54/100*'8. GVA assumptions'!$F$8</f>
        <v>0</v>
      </c>
      <c r="BT54" s="189">
        <f>M54/100*'8. GVA assumptions'!$F$8</f>
        <v>0</v>
      </c>
      <c r="BU54" s="190">
        <f>N54/100*'8. GVA assumptions'!$F$10</f>
        <v>1.4876455137365546E-4</v>
      </c>
      <c r="BV54" s="147">
        <f>O54/100*'8. GVA assumptions'!$F$10</f>
        <v>0</v>
      </c>
      <c r="BW54" s="194">
        <f>P54/100*'8. GVA assumptions'!$F$10</f>
        <v>0</v>
      </c>
      <c r="BX54" s="185">
        <f>Q54/100*'8. GVA assumptions'!$F$12</f>
        <v>9.7861290077549604E-5</v>
      </c>
      <c r="BY54" s="186">
        <f>R54/100*'8. GVA assumptions'!$F$12</f>
        <v>0</v>
      </c>
      <c r="BZ54" s="189">
        <f>S54/100*'8. GVA assumptions'!$F$12</f>
        <v>0</v>
      </c>
      <c r="CA54" s="185">
        <f>T54/100*'8. GVA assumptions'!$F$13</f>
        <v>5.9505229406308274E-5</v>
      </c>
      <c r="CB54" s="186">
        <f>U54/100*'8. GVA assumptions'!$F$13</f>
        <v>0</v>
      </c>
      <c r="CC54" s="189">
        <f>V54/100*'8. GVA assumptions'!$F$13</f>
        <v>0</v>
      </c>
      <c r="CD54" s="185">
        <f>W54/100*'8. GVA assumptions'!$F$14</f>
        <v>2.5163499093393781E-4</v>
      </c>
      <c r="CE54" s="186">
        <f>X54/100*'8. GVA assumptions'!$F$14</f>
        <v>0</v>
      </c>
      <c r="CF54" s="189">
        <f>Y54/100*'8. GVA assumptions'!$F$14</f>
        <v>0</v>
      </c>
      <c r="CG54" s="185">
        <f>Z54/100*'8. GVA assumptions'!$F$15</f>
        <v>0</v>
      </c>
      <c r="CH54" s="186">
        <f>AA54/100*'8. GVA assumptions'!$F$15</f>
        <v>0</v>
      </c>
      <c r="CI54" s="189">
        <f>AB54/100*'8. GVA assumptions'!$F$15</f>
        <v>0</v>
      </c>
      <c r="CJ54" s="185">
        <f>AC54/100*'8. GVA assumptions'!$F$16</f>
        <v>0</v>
      </c>
      <c r="CK54" s="186">
        <f>AD54/100*'8. GVA assumptions'!$F$16</f>
        <v>0</v>
      </c>
      <c r="CL54" s="189">
        <f>AE54/100*'8. GVA assumptions'!$F$16</f>
        <v>0</v>
      </c>
      <c r="CM54" s="186">
        <f t="shared" si="18"/>
        <v>5.9108397558097501E-4</v>
      </c>
      <c r="CN54" s="186">
        <f t="shared" si="19"/>
        <v>0</v>
      </c>
      <c r="CO54" s="186">
        <f t="shared" si="20"/>
        <v>0</v>
      </c>
      <c r="CP54" s="185">
        <f>AI54/100*'8. GVA assumptions'!$F$8</f>
        <v>3.3317913789523859E-5</v>
      </c>
      <c r="CQ54" s="186">
        <f>AJ54/100*'8. GVA assumptions'!$F$8</f>
        <v>3.3317913789523859E-5</v>
      </c>
      <c r="CR54" s="186">
        <f>AK54/100*'8. GVA assumptions'!$F$10</f>
        <v>1.4876455137365546E-4</v>
      </c>
      <c r="CS54" s="186">
        <f>AL54/100*'8. GVA assumptions'!$F$10</f>
        <v>1.4876455137365546E-4</v>
      </c>
      <c r="CT54" s="186">
        <f>AM54/100*'8. GVA assumptions'!$F$12</f>
        <v>9.7861290077549604E-5</v>
      </c>
      <c r="CU54" s="186">
        <f>AN54/100*'8. GVA assumptions'!$F$12</f>
        <v>9.7861290077549604E-5</v>
      </c>
      <c r="CV54" s="186">
        <f>AO54/100*'8. GVA assumptions'!$F$13</f>
        <v>5.9505229406308274E-5</v>
      </c>
      <c r="CW54" s="186">
        <f>AP54/100*'8. GVA assumptions'!$F$13</f>
        <v>5.9505229406308274E-5</v>
      </c>
      <c r="CX54" s="186">
        <f>AQ54/100*'8. GVA assumptions'!$F$14</f>
        <v>2.5163499093393781E-4</v>
      </c>
      <c r="CY54" s="186">
        <f>AR54/100*'8. GVA assumptions'!$F$14</f>
        <v>2.5163499093393781E-4</v>
      </c>
      <c r="CZ54" s="186">
        <f>AS54/100*'8. GVA assumptions'!$F$15</f>
        <v>0</v>
      </c>
      <c r="DA54" s="186">
        <f>AT54/100*'8. GVA assumptions'!$F$15</f>
        <v>0</v>
      </c>
      <c r="DB54" s="186">
        <f>AU54/100*'8. GVA assumptions'!$F$16</f>
        <v>0</v>
      </c>
      <c r="DC54" s="186">
        <f>AV54/100*'8. GVA assumptions'!$F$16</f>
        <v>0</v>
      </c>
      <c r="DD54" s="185">
        <f t="shared" si="29"/>
        <v>5.9108397558097501E-4</v>
      </c>
      <c r="DE54" s="186">
        <f t="shared" si="30"/>
        <v>5.9108397558097501E-4</v>
      </c>
      <c r="DF54" s="195">
        <f>AY54/100*'8. GVA assumptions'!$F$8</f>
        <v>3.3317913789523859E-5</v>
      </c>
      <c r="DG54" s="186">
        <f>AZ54/100*'8. GVA assumptions'!$F$10</f>
        <v>1.4876455137365546E-4</v>
      </c>
      <c r="DH54" s="186">
        <f>BA54/100*'8. GVA assumptions'!$F$12</f>
        <v>9.7861290077549604E-5</v>
      </c>
      <c r="DI54" s="186">
        <f>BB54/100*'8. GVA assumptions'!$F$13</f>
        <v>5.9505229406308274E-5</v>
      </c>
      <c r="DJ54" s="186">
        <f>BC54/100*'8. GVA assumptions'!$F$14</f>
        <v>2.5163499093393781E-4</v>
      </c>
      <c r="DK54" s="186">
        <f>BD54/100*'8. GVA assumptions'!$F$15</f>
        <v>0</v>
      </c>
      <c r="DL54" s="189">
        <f>BE54/100*'8. GVA assumptions'!$F$16</f>
        <v>0</v>
      </c>
      <c r="DM54" s="192">
        <f t="shared" si="31"/>
        <v>5.9108397558097501E-4</v>
      </c>
      <c r="DN54" s="193">
        <f t="shared" si="21"/>
        <v>8.4007238462781436E-3</v>
      </c>
      <c r="DO54" s="154"/>
      <c r="DP54" s="154"/>
      <c r="DQ54" s="154"/>
      <c r="DR54" s="154"/>
      <c r="DS54" s="154"/>
      <c r="DT54" s="154"/>
    </row>
    <row r="55" spans="1:124">
      <c r="A55" s="146" t="s">
        <v>284</v>
      </c>
      <c r="B55" s="190">
        <v>1.9592561340332001E-4</v>
      </c>
      <c r="C55" s="147">
        <v>8.5336645507812497E-4</v>
      </c>
      <c r="D55" s="147">
        <v>1.9438924560546899E-3</v>
      </c>
      <c r="E55" s="147">
        <v>3.5738652343750002E-3</v>
      </c>
      <c r="F55" s="147">
        <v>1.7671624755859401E-3</v>
      </c>
      <c r="G55" s="147">
        <v>3.2061264038085898E-4</v>
      </c>
      <c r="H55" s="147">
        <v>0</v>
      </c>
      <c r="I55" s="187">
        <f t="shared" si="3"/>
        <v>8.6548248748779342E-3</v>
      </c>
      <c r="J55" s="188"/>
      <c r="K55" s="190">
        <f>B55</f>
        <v>1.9592561340332001E-4</v>
      </c>
      <c r="L55" s="147">
        <f>B55</f>
        <v>1.9592561340332001E-4</v>
      </c>
      <c r="M55" s="194"/>
      <c r="N55" s="190">
        <f>C55</f>
        <v>8.5336645507812497E-4</v>
      </c>
      <c r="O55" s="147">
        <f>C55</f>
        <v>8.5336645507812497E-4</v>
      </c>
      <c r="P55" s="194"/>
      <c r="Q55" s="190"/>
      <c r="R55" s="147"/>
      <c r="S55" s="194"/>
      <c r="T55" s="190">
        <v>0</v>
      </c>
      <c r="U55" s="147">
        <f>E55</f>
        <v>3.5738652343750002E-3</v>
      </c>
      <c r="V55" s="194"/>
      <c r="W55" s="190">
        <v>0</v>
      </c>
      <c r="X55" s="147">
        <f>F55</f>
        <v>1.7671624755859401E-3</v>
      </c>
      <c r="Y55" s="194"/>
      <c r="Z55" s="190">
        <v>0</v>
      </c>
      <c r="AA55" s="147">
        <f>G55</f>
        <v>3.2061264038085898E-4</v>
      </c>
      <c r="AB55" s="194"/>
      <c r="AC55" s="147"/>
      <c r="AD55" s="147"/>
      <c r="AE55" s="194"/>
      <c r="AF55" s="185">
        <f t="shared" si="4"/>
        <v>1.049292068481445E-3</v>
      </c>
      <c r="AG55" s="186">
        <f t="shared" si="5"/>
        <v>6.7109324188232445E-3</v>
      </c>
      <c r="AH55" s="186">
        <f t="shared" si="6"/>
        <v>0</v>
      </c>
      <c r="AI55" s="184">
        <f t="shared" si="7"/>
        <v>1.9592561340332001E-4</v>
      </c>
      <c r="AJ55" s="183">
        <f>L55</f>
        <v>1.9592561340332001E-4</v>
      </c>
      <c r="AK55" s="184">
        <f t="shared" si="8"/>
        <v>8.5336645507812497E-4</v>
      </c>
      <c r="AL55" s="183">
        <f>O55</f>
        <v>8.5336645507812497E-4</v>
      </c>
      <c r="AM55" s="184">
        <f t="shared" si="9"/>
        <v>0</v>
      </c>
      <c r="AN55" s="194">
        <f t="shared" si="10"/>
        <v>0</v>
      </c>
      <c r="AO55" s="190">
        <f t="shared" si="11"/>
        <v>0</v>
      </c>
      <c r="AP55" s="194">
        <f>U55</f>
        <v>3.5738652343750002E-3</v>
      </c>
      <c r="AQ55" s="190">
        <f t="shared" si="12"/>
        <v>0</v>
      </c>
      <c r="AR55" s="194">
        <f>X55</f>
        <v>1.7671624755859401E-3</v>
      </c>
      <c r="AS55" s="190">
        <f t="shared" si="13"/>
        <v>0</v>
      </c>
      <c r="AT55" s="194">
        <f>AA55</f>
        <v>3.2061264038085898E-4</v>
      </c>
      <c r="AU55" s="147">
        <f t="shared" si="14"/>
        <v>0</v>
      </c>
      <c r="AV55" s="147">
        <f t="shared" si="53"/>
        <v>0</v>
      </c>
      <c r="AW55" s="190">
        <f t="shared" si="41"/>
        <v>1.049292068481445E-3</v>
      </c>
      <c r="AX55" s="147">
        <f t="shared" si="41"/>
        <v>6.7109324188232445E-3</v>
      </c>
      <c r="AY55" s="191">
        <f>AI55+((AJ55-AI55)*'9. BE assumptions'!B55)</f>
        <v>1.9592561340332001E-4</v>
      </c>
      <c r="AZ55" s="192">
        <f>AK55+((AL55-AK55)*'9. BE assumptions'!C55)</f>
        <v>8.5336645507812497E-4</v>
      </c>
      <c r="BA55" s="192">
        <f>AM55+((AN55-AM55)*'9. BE assumptions'!D55)</f>
        <v>0</v>
      </c>
      <c r="BB55" s="192">
        <f>AO55+((AP55-AO55)*'9. BE assumptions'!E55)</f>
        <v>8.9346630859375004E-4</v>
      </c>
      <c r="BC55" s="192">
        <f>AQ55+((AR55-AQ55)*'9. BE assumptions'!F55)</f>
        <v>4.4179061889648502E-4</v>
      </c>
      <c r="BD55" s="192">
        <f>AS55+((AT55-AS55)*'9. BE assumptions'!G55)</f>
        <v>8.0153160095214744E-5</v>
      </c>
      <c r="BE55" s="193">
        <f>AU55+(AV55-AU55)*'9. BE assumptions'!H55</f>
        <v>0</v>
      </c>
      <c r="BF55" s="192">
        <f t="shared" si="15"/>
        <v>2.4647021560668947E-3</v>
      </c>
      <c r="BG55" s="193">
        <f t="shared" si="16"/>
        <v>3.5029341061214095E-2</v>
      </c>
      <c r="BH55" s="154"/>
      <c r="BI55" s="185">
        <f>B55/100*'8. GVA assumptions'!$F$8</f>
        <v>9.305746170639584E-5</v>
      </c>
      <c r="BJ55" s="147">
        <f>C55/100*'8. GVA assumptions'!$F$10</f>
        <v>3.5755414089919216E-4</v>
      </c>
      <c r="BK55" s="186">
        <f>D55/100*'8. GVA assumptions'!$F$12</f>
        <v>1.0865524255456911E-3</v>
      </c>
      <c r="BL55" s="186">
        <f>E55/100*'8. GVA assumptions'!$F$13</f>
        <v>1.7305314117384818E-3</v>
      </c>
      <c r="BM55" s="186">
        <f>F55/100*'8. GVA assumptions'!$F$14</f>
        <v>7.8312801474308264E-4</v>
      </c>
      <c r="BN55" s="186">
        <f>G55/100*'8. GVA assumptions'!$F$15</f>
        <v>1.8829397123603831E-4</v>
      </c>
      <c r="BO55" s="186">
        <f>H55/100*'8. GVA assumptions'!$F$16</f>
        <v>0</v>
      </c>
      <c r="BP55" s="187">
        <f t="shared" si="17"/>
        <v>4.2391174258688824E-3</v>
      </c>
      <c r="BQ55" s="154"/>
      <c r="BR55" s="185">
        <f>K55/100*'8. GVA assumptions'!$F$8</f>
        <v>9.305746170639584E-5</v>
      </c>
      <c r="BS55" s="186">
        <f>L55/100*'8. GVA assumptions'!$F$8</f>
        <v>9.305746170639584E-5</v>
      </c>
      <c r="BT55" s="189">
        <f>M55/100*'8. GVA assumptions'!$F$8</f>
        <v>0</v>
      </c>
      <c r="BU55" s="190">
        <f>N55/100*'8. GVA assumptions'!$F$10</f>
        <v>3.5755414089919216E-4</v>
      </c>
      <c r="BV55" s="147">
        <f>O55/100*'8. GVA assumptions'!$F$10</f>
        <v>3.5755414089919216E-4</v>
      </c>
      <c r="BW55" s="194">
        <f>P55/100*'8. GVA assumptions'!$F$10</f>
        <v>0</v>
      </c>
      <c r="BX55" s="185">
        <f>Q55/100*'8. GVA assumptions'!$F$12</f>
        <v>0</v>
      </c>
      <c r="BY55" s="186">
        <f>R55/100*'8. GVA assumptions'!$F$12</f>
        <v>0</v>
      </c>
      <c r="BZ55" s="189">
        <f>S55/100*'8. GVA assumptions'!$F$12</f>
        <v>0</v>
      </c>
      <c r="CA55" s="185">
        <f>T55/100*'8. GVA assumptions'!$F$13</f>
        <v>0</v>
      </c>
      <c r="CB55" s="186">
        <f>U55/100*'8. GVA assumptions'!$F$13</f>
        <v>1.7305314117384818E-3</v>
      </c>
      <c r="CC55" s="189">
        <f>V55/100*'8. GVA assumptions'!$F$13</f>
        <v>0</v>
      </c>
      <c r="CD55" s="185">
        <f>W55/100*'8. GVA assumptions'!$F$14</f>
        <v>0</v>
      </c>
      <c r="CE55" s="186">
        <f>X55/100*'8. GVA assumptions'!$F$14</f>
        <v>7.8312801474308264E-4</v>
      </c>
      <c r="CF55" s="189">
        <f>Y55/100*'8. GVA assumptions'!$F$14</f>
        <v>0</v>
      </c>
      <c r="CG55" s="185">
        <f>Z55/100*'8. GVA assumptions'!$F$15</f>
        <v>0</v>
      </c>
      <c r="CH55" s="186">
        <f>AA55/100*'8. GVA assumptions'!$F$15</f>
        <v>1.8829397123603831E-4</v>
      </c>
      <c r="CI55" s="189">
        <f>AB55/100*'8. GVA assumptions'!$F$15</f>
        <v>0</v>
      </c>
      <c r="CJ55" s="185">
        <f>AC55/100*'8. GVA assumptions'!$F$16</f>
        <v>0</v>
      </c>
      <c r="CK55" s="186">
        <f>AD55/100*'8. GVA assumptions'!$F$16</f>
        <v>0</v>
      </c>
      <c r="CL55" s="189">
        <f>AE55/100*'8. GVA assumptions'!$F$16</f>
        <v>0</v>
      </c>
      <c r="CM55" s="186">
        <f t="shared" si="18"/>
        <v>4.50611602605588E-4</v>
      </c>
      <c r="CN55" s="186">
        <f t="shared" si="19"/>
        <v>3.1525650003231907E-3</v>
      </c>
      <c r="CO55" s="186">
        <f t="shared" si="20"/>
        <v>0</v>
      </c>
      <c r="CP55" s="185">
        <f>AI55/100*'8. GVA assumptions'!$F$8</f>
        <v>9.305746170639584E-5</v>
      </c>
      <c r="CQ55" s="186">
        <f>AJ55/100*'8. GVA assumptions'!$F$8</f>
        <v>9.305746170639584E-5</v>
      </c>
      <c r="CR55" s="186">
        <f>AK55/100*'8. GVA assumptions'!$F$10</f>
        <v>3.5755414089919216E-4</v>
      </c>
      <c r="CS55" s="186">
        <f>AL55/100*'8. GVA assumptions'!$F$10</f>
        <v>3.5755414089919216E-4</v>
      </c>
      <c r="CT55" s="186">
        <f>AM55/100*'8. GVA assumptions'!$F$12</f>
        <v>0</v>
      </c>
      <c r="CU55" s="186">
        <f>AN55/100*'8. GVA assumptions'!$F$12</f>
        <v>0</v>
      </c>
      <c r="CV55" s="186">
        <f>AO55/100*'8. GVA assumptions'!$F$13</f>
        <v>0</v>
      </c>
      <c r="CW55" s="186">
        <f>AP55/100*'8. GVA assumptions'!$F$13</f>
        <v>1.7305314117384818E-3</v>
      </c>
      <c r="CX55" s="186">
        <f>AQ55/100*'8. GVA assumptions'!$F$14</f>
        <v>0</v>
      </c>
      <c r="CY55" s="186">
        <f>AR55/100*'8. GVA assumptions'!$F$14</f>
        <v>7.8312801474308264E-4</v>
      </c>
      <c r="CZ55" s="186">
        <f>AS55/100*'8. GVA assumptions'!$F$15</f>
        <v>0</v>
      </c>
      <c r="DA55" s="186">
        <f>AT55/100*'8. GVA assumptions'!$F$15</f>
        <v>1.8829397123603831E-4</v>
      </c>
      <c r="DB55" s="186">
        <f>AU55/100*'8. GVA assumptions'!$F$16</f>
        <v>0</v>
      </c>
      <c r="DC55" s="186">
        <f>AV55/100*'8. GVA assumptions'!$F$16</f>
        <v>0</v>
      </c>
      <c r="DD55" s="185">
        <f t="shared" si="29"/>
        <v>4.50611602605588E-4</v>
      </c>
      <c r="DE55" s="186">
        <f t="shared" si="30"/>
        <v>3.1525650003231907E-3</v>
      </c>
      <c r="DF55" s="195">
        <f>AY55/100*'8. GVA assumptions'!$F$8</f>
        <v>9.305746170639584E-5</v>
      </c>
      <c r="DG55" s="186">
        <f>AZ55/100*'8. GVA assumptions'!$F$10</f>
        <v>3.5755414089919216E-4</v>
      </c>
      <c r="DH55" s="186">
        <f>BA55/100*'8. GVA assumptions'!$F$12</f>
        <v>0</v>
      </c>
      <c r="DI55" s="186">
        <f>BB55/100*'8. GVA assumptions'!$F$13</f>
        <v>4.3263285293462046E-4</v>
      </c>
      <c r="DJ55" s="186">
        <f>BC55/100*'8. GVA assumptions'!$F$14</f>
        <v>1.9578200368577066E-4</v>
      </c>
      <c r="DK55" s="186">
        <f>BD55/100*'8. GVA assumptions'!$F$15</f>
        <v>4.7073492809009578E-5</v>
      </c>
      <c r="DL55" s="189">
        <f>BE55/100*'8. GVA assumptions'!$F$16</f>
        <v>0</v>
      </c>
      <c r="DM55" s="192">
        <f t="shared" si="31"/>
        <v>1.1260999520349888E-3</v>
      </c>
      <c r="DN55" s="193">
        <f t="shared" si="21"/>
        <v>1.6004586676630402E-2</v>
      </c>
      <c r="DO55" s="154"/>
      <c r="DP55" s="154"/>
      <c r="DQ55" s="154"/>
      <c r="DR55" s="154"/>
      <c r="DS55" s="154"/>
      <c r="DT55" s="154"/>
    </row>
    <row r="56" spans="1:124">
      <c r="A56" s="146" t="s">
        <v>285</v>
      </c>
      <c r="B56" s="190">
        <v>3.9185123443603502E-5</v>
      </c>
      <c r="C56" s="147">
        <v>1.17705718994141E-4</v>
      </c>
      <c r="D56" s="147">
        <v>2.15988052368164E-4</v>
      </c>
      <c r="E56" s="147">
        <v>3.6655029296875E-4</v>
      </c>
      <c r="F56" s="147">
        <v>2.1638723754882801E-4</v>
      </c>
      <c r="G56" s="147">
        <v>4.1819038391113301E-5</v>
      </c>
      <c r="H56" s="147">
        <v>0</v>
      </c>
      <c r="I56" s="187">
        <f t="shared" si="3"/>
        <v>9.9763546371459968E-4</v>
      </c>
      <c r="J56" s="188"/>
      <c r="K56" s="190">
        <f>B56</f>
        <v>3.9185123443603502E-5</v>
      </c>
      <c r="L56" s="147"/>
      <c r="M56" s="194"/>
      <c r="N56" s="190">
        <f>C56</f>
        <v>1.17705718994141E-4</v>
      </c>
      <c r="O56" s="147"/>
      <c r="P56" s="194"/>
      <c r="Q56" s="190">
        <f>D56</f>
        <v>2.15988052368164E-4</v>
      </c>
      <c r="R56" s="147"/>
      <c r="S56" s="194"/>
      <c r="T56" s="190">
        <f>E56</f>
        <v>3.6655029296875E-4</v>
      </c>
      <c r="U56" s="147"/>
      <c r="V56" s="194"/>
      <c r="W56" s="190">
        <f>F56</f>
        <v>2.1638723754882801E-4</v>
      </c>
      <c r="X56" s="147"/>
      <c r="Y56" s="194"/>
      <c r="Z56" s="190">
        <f>G56</f>
        <v>4.1819038391113301E-5</v>
      </c>
      <c r="AA56" s="147"/>
      <c r="AB56" s="194"/>
      <c r="AC56" s="147">
        <f>H56</f>
        <v>0</v>
      </c>
      <c r="AD56" s="147"/>
      <c r="AE56" s="194"/>
      <c r="AF56" s="185">
        <f t="shared" si="4"/>
        <v>9.9763546371459989E-4</v>
      </c>
      <c r="AG56" s="186">
        <f t="shared" si="5"/>
        <v>0</v>
      </c>
      <c r="AH56" s="186">
        <f t="shared" si="6"/>
        <v>0</v>
      </c>
      <c r="AI56" s="184">
        <f t="shared" si="7"/>
        <v>3.9185123443603502E-5</v>
      </c>
      <c r="AJ56" s="183">
        <f t="shared" ref="AJ56" si="64">K56</f>
        <v>3.9185123443603502E-5</v>
      </c>
      <c r="AK56" s="184">
        <f t="shared" si="8"/>
        <v>1.17705718994141E-4</v>
      </c>
      <c r="AL56" s="183">
        <f>N56</f>
        <v>1.17705718994141E-4</v>
      </c>
      <c r="AM56" s="184">
        <f t="shared" si="9"/>
        <v>2.15988052368164E-4</v>
      </c>
      <c r="AN56" s="194">
        <f t="shared" si="10"/>
        <v>2.15988052368164E-4</v>
      </c>
      <c r="AO56" s="190">
        <f t="shared" si="11"/>
        <v>3.6655029296875E-4</v>
      </c>
      <c r="AP56" s="194">
        <f>T56</f>
        <v>3.6655029296875E-4</v>
      </c>
      <c r="AQ56" s="190">
        <f t="shared" si="12"/>
        <v>2.1638723754882801E-4</v>
      </c>
      <c r="AR56" s="194">
        <f t="shared" ref="AR56" si="65">W56</f>
        <v>2.1638723754882801E-4</v>
      </c>
      <c r="AS56" s="190">
        <f t="shared" si="13"/>
        <v>4.1819038391113301E-5</v>
      </c>
      <c r="AT56" s="194">
        <f>Z56</f>
        <v>4.1819038391113301E-5</v>
      </c>
      <c r="AU56" s="147">
        <f t="shared" si="14"/>
        <v>0</v>
      </c>
      <c r="AV56" s="147">
        <f t="shared" si="53"/>
        <v>0</v>
      </c>
      <c r="AW56" s="190">
        <f t="shared" si="41"/>
        <v>9.9763546371459989E-4</v>
      </c>
      <c r="AX56" s="147">
        <f t="shared" si="41"/>
        <v>9.9763546371459989E-4</v>
      </c>
      <c r="AY56" s="191">
        <f>AI56+((AJ56-AI56)*'9. BE assumptions'!B56)</f>
        <v>3.9185123443603502E-5</v>
      </c>
      <c r="AZ56" s="192">
        <f>AK56+((AL56-AK56)*'9. BE assumptions'!C56)</f>
        <v>1.17705718994141E-4</v>
      </c>
      <c r="BA56" s="192">
        <f>AM56+((AN56-AM56)*'9. BE assumptions'!D56)</f>
        <v>2.15988052368164E-4</v>
      </c>
      <c r="BB56" s="192">
        <f>AO56+((AP56-AO56)*'9. BE assumptions'!E56)</f>
        <v>3.6655029296875E-4</v>
      </c>
      <c r="BC56" s="192">
        <f>AQ56+((AR56-AQ56)*'9. BE assumptions'!F56)</f>
        <v>2.1638723754882801E-4</v>
      </c>
      <c r="BD56" s="192">
        <f>AS56+((AT56-AS56)*'9. BE assumptions'!G56)</f>
        <v>4.1819038391113301E-5</v>
      </c>
      <c r="BE56" s="193">
        <f>AU56+(AV56-AU56)*'9. BE assumptions'!H56</f>
        <v>0</v>
      </c>
      <c r="BF56" s="192">
        <f t="shared" si="15"/>
        <v>9.9763546371459968E-4</v>
      </c>
      <c r="BG56" s="193">
        <f t="shared" si="16"/>
        <v>1.4178797558642089E-2</v>
      </c>
      <c r="BH56" s="154"/>
      <c r="BI56" s="185">
        <f>B56/100*'8. GVA assumptions'!$F$8</f>
        <v>1.8611492703647374E-5</v>
      </c>
      <c r="BJ56" s="147">
        <f>C56/100*'8. GVA assumptions'!$F$10</f>
        <v>4.9317812978738253E-5</v>
      </c>
      <c r="BK56" s="186">
        <f>D56/100*'8. GVA assumptions'!$F$12</f>
        <v>1.2072804823052193E-4</v>
      </c>
      <c r="BL56" s="186">
        <f>E56/100*'8. GVA assumptions'!$F$13</f>
        <v>1.774904072663771E-4</v>
      </c>
      <c r="BM56" s="186">
        <f>F56/100*'8. GVA assumptions'!$F$14</f>
        <v>9.5893224363065898E-5</v>
      </c>
      <c r="BN56" s="186">
        <f>G56/100*'8. GVA assumptions'!$F$15</f>
        <v>2.4560082230635518E-5</v>
      </c>
      <c r="BO56" s="186">
        <f>H56/100*'8. GVA assumptions'!$F$16</f>
        <v>0</v>
      </c>
      <c r="BP56" s="187">
        <f t="shared" si="17"/>
        <v>4.8660106777298609E-4</v>
      </c>
      <c r="BQ56" s="154"/>
      <c r="BR56" s="185">
        <f>K56/100*'8. GVA assumptions'!$F$8</f>
        <v>1.8611492703647374E-5</v>
      </c>
      <c r="BS56" s="186">
        <f>L56/100*'8. GVA assumptions'!$F$8</f>
        <v>0</v>
      </c>
      <c r="BT56" s="189">
        <f>M56/100*'8. GVA assumptions'!$F$8</f>
        <v>0</v>
      </c>
      <c r="BU56" s="190">
        <f>N56/100*'8. GVA assumptions'!$F$10</f>
        <v>4.9317812978738253E-5</v>
      </c>
      <c r="BV56" s="147">
        <f>O56/100*'8. GVA assumptions'!$F$10</f>
        <v>0</v>
      </c>
      <c r="BW56" s="194">
        <f>P56/100*'8. GVA assumptions'!$F$10</f>
        <v>0</v>
      </c>
      <c r="BX56" s="185">
        <f>Q56/100*'8. GVA assumptions'!$F$12</f>
        <v>1.2072804823052193E-4</v>
      </c>
      <c r="BY56" s="186">
        <f>R56/100*'8. GVA assumptions'!$F$12</f>
        <v>0</v>
      </c>
      <c r="BZ56" s="189">
        <f>S56/100*'8. GVA assumptions'!$F$12</f>
        <v>0</v>
      </c>
      <c r="CA56" s="185">
        <f>T56/100*'8. GVA assumptions'!$F$13</f>
        <v>1.774904072663771E-4</v>
      </c>
      <c r="CB56" s="186">
        <f>U56/100*'8. GVA assumptions'!$F$13</f>
        <v>0</v>
      </c>
      <c r="CC56" s="189">
        <f>V56/100*'8. GVA assumptions'!$F$13</f>
        <v>0</v>
      </c>
      <c r="CD56" s="185">
        <f>W56/100*'8. GVA assumptions'!$F$14</f>
        <v>9.5893224363065898E-5</v>
      </c>
      <c r="CE56" s="186">
        <f>X56/100*'8. GVA assumptions'!$F$14</f>
        <v>0</v>
      </c>
      <c r="CF56" s="189">
        <f>Y56/100*'8. GVA assumptions'!$F$14</f>
        <v>0</v>
      </c>
      <c r="CG56" s="185">
        <f>Z56/100*'8. GVA assumptions'!$F$15</f>
        <v>2.4560082230635518E-5</v>
      </c>
      <c r="CH56" s="186">
        <f>AA56/100*'8. GVA assumptions'!$F$15</f>
        <v>0</v>
      </c>
      <c r="CI56" s="189">
        <f>AB56/100*'8. GVA assumptions'!$F$15</f>
        <v>0</v>
      </c>
      <c r="CJ56" s="185">
        <f>AC56/100*'8. GVA assumptions'!$F$16</f>
        <v>0</v>
      </c>
      <c r="CK56" s="186">
        <f>AD56/100*'8. GVA assumptions'!$F$16</f>
        <v>0</v>
      </c>
      <c r="CL56" s="189">
        <f>AE56/100*'8. GVA assumptions'!$F$16</f>
        <v>0</v>
      </c>
      <c r="CM56" s="186">
        <f t="shared" si="18"/>
        <v>4.8660106777298609E-4</v>
      </c>
      <c r="CN56" s="186">
        <f t="shared" si="19"/>
        <v>0</v>
      </c>
      <c r="CO56" s="186">
        <f t="shared" si="20"/>
        <v>0</v>
      </c>
      <c r="CP56" s="185">
        <f>AI56/100*'8. GVA assumptions'!$F$8</f>
        <v>1.8611492703647374E-5</v>
      </c>
      <c r="CQ56" s="186">
        <f>AJ56/100*'8. GVA assumptions'!$F$8</f>
        <v>1.8611492703647374E-5</v>
      </c>
      <c r="CR56" s="186">
        <f>AK56/100*'8. GVA assumptions'!$F$10</f>
        <v>4.9317812978738253E-5</v>
      </c>
      <c r="CS56" s="186">
        <f>AL56/100*'8. GVA assumptions'!$F$10</f>
        <v>4.9317812978738253E-5</v>
      </c>
      <c r="CT56" s="186">
        <f>AM56/100*'8. GVA assumptions'!$F$12</f>
        <v>1.2072804823052193E-4</v>
      </c>
      <c r="CU56" s="186">
        <f>AN56/100*'8. GVA assumptions'!$F$12</f>
        <v>1.2072804823052193E-4</v>
      </c>
      <c r="CV56" s="186">
        <f>AO56/100*'8. GVA assumptions'!$F$13</f>
        <v>1.774904072663771E-4</v>
      </c>
      <c r="CW56" s="186">
        <f>AP56/100*'8. GVA assumptions'!$F$13</f>
        <v>1.774904072663771E-4</v>
      </c>
      <c r="CX56" s="186">
        <f>AQ56/100*'8. GVA assumptions'!$F$14</f>
        <v>9.5893224363065898E-5</v>
      </c>
      <c r="CY56" s="186">
        <f>AR56/100*'8. GVA assumptions'!$F$14</f>
        <v>9.5893224363065898E-5</v>
      </c>
      <c r="CZ56" s="186">
        <f>AS56/100*'8. GVA assumptions'!$F$15</f>
        <v>2.4560082230635518E-5</v>
      </c>
      <c r="DA56" s="186">
        <f>AT56/100*'8. GVA assumptions'!$F$15</f>
        <v>2.4560082230635518E-5</v>
      </c>
      <c r="DB56" s="186">
        <f>AU56/100*'8. GVA assumptions'!$F$16</f>
        <v>0</v>
      </c>
      <c r="DC56" s="186">
        <f>AV56/100*'8. GVA assumptions'!$F$16</f>
        <v>0</v>
      </c>
      <c r="DD56" s="185">
        <f t="shared" si="29"/>
        <v>4.8660106777298609E-4</v>
      </c>
      <c r="DE56" s="186">
        <f t="shared" si="30"/>
        <v>4.8660106777298609E-4</v>
      </c>
      <c r="DF56" s="195">
        <f>AY56/100*'8. GVA assumptions'!$F$8</f>
        <v>1.8611492703647374E-5</v>
      </c>
      <c r="DG56" s="186">
        <f>AZ56/100*'8. GVA assumptions'!$F$10</f>
        <v>4.9317812978738253E-5</v>
      </c>
      <c r="DH56" s="186">
        <f>BA56/100*'8. GVA assumptions'!$F$12</f>
        <v>1.2072804823052193E-4</v>
      </c>
      <c r="DI56" s="186">
        <f>BB56/100*'8. GVA assumptions'!$F$13</f>
        <v>1.774904072663771E-4</v>
      </c>
      <c r="DJ56" s="186">
        <f>BC56/100*'8. GVA assumptions'!$F$14</f>
        <v>9.5893224363065898E-5</v>
      </c>
      <c r="DK56" s="186">
        <f>BD56/100*'8. GVA assumptions'!$F$15</f>
        <v>2.4560082230635518E-5</v>
      </c>
      <c r="DL56" s="189">
        <f>BE56/100*'8. GVA assumptions'!$F$16</f>
        <v>0</v>
      </c>
      <c r="DM56" s="192">
        <f t="shared" si="31"/>
        <v>4.8660106777298609E-4</v>
      </c>
      <c r="DN56" s="193">
        <f t="shared" si="21"/>
        <v>6.915770622350304E-3</v>
      </c>
      <c r="DO56" s="154"/>
      <c r="DP56" s="154"/>
      <c r="DQ56" s="154"/>
      <c r="DR56" s="154"/>
      <c r="DS56" s="154"/>
      <c r="DT56" s="154"/>
    </row>
    <row r="57" spans="1:124" s="80" customFormat="1">
      <c r="A57" s="276" t="s">
        <v>286</v>
      </c>
      <c r="B57" s="190">
        <v>0.60211089859240075</v>
      </c>
      <c r="C57" s="147">
        <v>0.26796625994017126</v>
      </c>
      <c r="D57" s="147">
        <v>3.6757766972764921E-2</v>
      </c>
      <c r="E57" s="147">
        <v>3.6522778401927103E-3</v>
      </c>
      <c r="F57" s="147">
        <v>0.10413096289062501</v>
      </c>
      <c r="G57" s="147">
        <v>8.0661057128906307E-3</v>
      </c>
      <c r="H57" s="147">
        <v>0</v>
      </c>
      <c r="I57" s="187">
        <f t="shared" si="3"/>
        <v>1.0226842719490452</v>
      </c>
      <c r="J57" s="197"/>
      <c r="K57" s="190">
        <f>B57</f>
        <v>0.60211089859240075</v>
      </c>
      <c r="L57" s="147">
        <f>B57</f>
        <v>0.60211089859240075</v>
      </c>
      <c r="M57" s="194"/>
      <c r="N57" s="190">
        <f>C57</f>
        <v>0.26796625994017126</v>
      </c>
      <c r="O57" s="147">
        <f>C57</f>
        <v>0.26796625994017126</v>
      </c>
      <c r="P57" s="194"/>
      <c r="Q57" s="190"/>
      <c r="R57" s="147"/>
      <c r="S57" s="194"/>
      <c r="T57" s="190">
        <v>0</v>
      </c>
      <c r="U57" s="147">
        <f>E57</f>
        <v>3.6522778401927103E-3</v>
      </c>
      <c r="V57" s="194"/>
      <c r="W57" s="190">
        <v>0</v>
      </c>
      <c r="X57" s="147">
        <f>F57</f>
        <v>0.10413096289062501</v>
      </c>
      <c r="Y57" s="194"/>
      <c r="Z57" s="190">
        <v>0</v>
      </c>
      <c r="AA57" s="147">
        <f>G57</f>
        <v>8.0661057128906307E-3</v>
      </c>
      <c r="AB57" s="194"/>
      <c r="AC57" s="147"/>
      <c r="AD57" s="147"/>
      <c r="AE57" s="194"/>
      <c r="AF57" s="190">
        <f t="shared" si="4"/>
        <v>0.87007715853257195</v>
      </c>
      <c r="AG57" s="147">
        <f t="shared" si="5"/>
        <v>0.98592650497628043</v>
      </c>
      <c r="AH57" s="147">
        <f t="shared" si="6"/>
        <v>0</v>
      </c>
      <c r="AI57" s="184">
        <f t="shared" si="7"/>
        <v>0.60211089859240075</v>
      </c>
      <c r="AJ57" s="183">
        <f>L57</f>
        <v>0.60211089859240075</v>
      </c>
      <c r="AK57" s="184">
        <f t="shared" si="8"/>
        <v>0.26796625994017126</v>
      </c>
      <c r="AL57" s="183">
        <f>O57</f>
        <v>0.26796625994017126</v>
      </c>
      <c r="AM57" s="184">
        <f t="shared" si="9"/>
        <v>0</v>
      </c>
      <c r="AN57" s="194">
        <f t="shared" si="10"/>
        <v>0</v>
      </c>
      <c r="AO57" s="190">
        <f t="shared" si="11"/>
        <v>0</v>
      </c>
      <c r="AP57" s="194">
        <f>U57</f>
        <v>3.6522778401927103E-3</v>
      </c>
      <c r="AQ57" s="190">
        <f t="shared" si="12"/>
        <v>0</v>
      </c>
      <c r="AR57" s="194">
        <f>X57</f>
        <v>0.10413096289062501</v>
      </c>
      <c r="AS57" s="190">
        <f t="shared" si="13"/>
        <v>0</v>
      </c>
      <c r="AT57" s="194">
        <f>AA57</f>
        <v>8.0661057128906307E-3</v>
      </c>
      <c r="AU57" s="147">
        <f t="shared" si="14"/>
        <v>0</v>
      </c>
      <c r="AV57" s="147">
        <f t="shared" si="53"/>
        <v>0</v>
      </c>
      <c r="AW57" s="190">
        <f t="shared" si="41"/>
        <v>0.87007715853257195</v>
      </c>
      <c r="AX57" s="147">
        <f t="shared" si="41"/>
        <v>0.98592650497628043</v>
      </c>
      <c r="AY57" s="191">
        <f>AI57+((AJ57-AI57)*'9. BE assumptions'!B57)</f>
        <v>0.60211089859240075</v>
      </c>
      <c r="AZ57" s="192">
        <f>AK57+((AL57-AK57)*'9. BE assumptions'!C57)</f>
        <v>0.26796625994017126</v>
      </c>
      <c r="BA57" s="192">
        <f>AM57+((AN57-AM57)*'9. BE assumptions'!D57)</f>
        <v>0</v>
      </c>
      <c r="BB57" s="192">
        <f>AO57+((AP57-AO57)*'9. BE assumptions'!E57)</f>
        <v>9.1306946004817758E-4</v>
      </c>
      <c r="BC57" s="192">
        <f>AQ57+((AR57-AQ57)*'9. BE assumptions'!F57)</f>
        <v>2.6032740722656253E-2</v>
      </c>
      <c r="BD57" s="192">
        <f>AS57+((AT57-AS57)*'9. BE assumptions'!G57)</f>
        <v>2.0165264282226577E-3</v>
      </c>
      <c r="BE57" s="193">
        <f>AU57+(AV57-AU57)*'9. BE assumptions'!H57</f>
        <v>0</v>
      </c>
      <c r="BF57" s="192">
        <f t="shared" si="15"/>
        <v>0.89903949514349912</v>
      </c>
      <c r="BG57" s="193">
        <f t="shared" si="16"/>
        <v>12.777511889363</v>
      </c>
      <c r="BH57" s="198"/>
      <c r="BI57" s="185">
        <f>B57/100*'8. GVA assumptions'!$F$8</f>
        <v>0.28598053575274124</v>
      </c>
      <c r="BJ57" s="147">
        <f>C57/100*'8. GVA assumptions'!$F$10</f>
        <v>0.11227585205948362</v>
      </c>
      <c r="BK57" s="186">
        <f>D57/100*'8. GVA assumptions'!$F$12</f>
        <v>2.0546013611761945E-2</v>
      </c>
      <c r="BL57" s="186">
        <f>E57/100*'8. GVA assumptions'!$F$13</f>
        <v>1.768500240595999E-3</v>
      </c>
      <c r="BM57" s="186">
        <f>F57/100*'8. GVA assumptions'!$F$14</f>
        <v>4.6146223320400602E-2</v>
      </c>
      <c r="BN57" s="186">
        <f>G57/100*'8. GVA assumptions'!$F$15</f>
        <v>4.7371777834014162E-3</v>
      </c>
      <c r="BO57" s="186">
        <f>H57/100*'8. GVA assumptions'!$F$16</f>
        <v>0</v>
      </c>
      <c r="BP57" s="187">
        <f t="shared" si="17"/>
        <v>0.47145430276838479</v>
      </c>
      <c r="BQ57" s="198"/>
      <c r="BR57" s="190">
        <f>K57/100*'8. GVA assumptions'!$F$8</f>
        <v>0.28598053575274124</v>
      </c>
      <c r="BS57" s="147">
        <f>L57/100*'8. GVA assumptions'!$F$8</f>
        <v>0.28598053575274124</v>
      </c>
      <c r="BT57" s="194">
        <f>M57/100*'8. GVA assumptions'!$F$8</f>
        <v>0</v>
      </c>
      <c r="BU57" s="190">
        <f>N57/100*'8. GVA assumptions'!$F$10</f>
        <v>0.11227585205948362</v>
      </c>
      <c r="BV57" s="147">
        <f>O57/100*'8. GVA assumptions'!$F$10</f>
        <v>0.11227585205948362</v>
      </c>
      <c r="BW57" s="194">
        <f>P57/100*'8. GVA assumptions'!$F$10</f>
        <v>0</v>
      </c>
      <c r="BX57" s="190">
        <f>Q57/100*'8. GVA assumptions'!$F$12</f>
        <v>0</v>
      </c>
      <c r="BY57" s="147">
        <f>R57/100*'8. GVA assumptions'!$F$12</f>
        <v>0</v>
      </c>
      <c r="BZ57" s="194">
        <f>S57/100*'8. GVA assumptions'!$F$12</f>
        <v>0</v>
      </c>
      <c r="CA57" s="190">
        <f>T57/100*'8. GVA assumptions'!$F$13</f>
        <v>0</v>
      </c>
      <c r="CB57" s="147">
        <f>U57/100*'8. GVA assumptions'!$F$13</f>
        <v>1.768500240595999E-3</v>
      </c>
      <c r="CC57" s="194">
        <f>V57/100*'8. GVA assumptions'!$F$13</f>
        <v>0</v>
      </c>
      <c r="CD57" s="190">
        <f>W57/100*'8. GVA assumptions'!$F$14</f>
        <v>0</v>
      </c>
      <c r="CE57" s="147">
        <f>X57/100*'8. GVA assumptions'!$F$14</f>
        <v>4.6146223320400602E-2</v>
      </c>
      <c r="CF57" s="194">
        <f>Y57/100*'8. GVA assumptions'!$F$14</f>
        <v>0</v>
      </c>
      <c r="CG57" s="185">
        <f>Z57/100*'8. GVA assumptions'!$F$15</f>
        <v>0</v>
      </c>
      <c r="CH57" s="186">
        <f>AA57/100*'8. GVA assumptions'!$F$15</f>
        <v>4.7371777834014162E-3</v>
      </c>
      <c r="CI57" s="189">
        <f>AB57/100*'8. GVA assumptions'!$F$15</f>
        <v>0</v>
      </c>
      <c r="CJ57" s="190">
        <f>AC57/100*'8. GVA assumptions'!$F$16</f>
        <v>0</v>
      </c>
      <c r="CK57" s="147">
        <f>AD57/100*'8. GVA assumptions'!$F$16</f>
        <v>0</v>
      </c>
      <c r="CL57" s="194">
        <f>AE57/100*'8. GVA assumptions'!$F$16</f>
        <v>0</v>
      </c>
      <c r="CM57" s="147">
        <f t="shared" si="18"/>
        <v>0.39825638781222483</v>
      </c>
      <c r="CN57" s="147">
        <f t="shared" si="19"/>
        <v>0.45090828915662284</v>
      </c>
      <c r="CO57" s="147">
        <f t="shared" si="20"/>
        <v>0</v>
      </c>
      <c r="CP57" s="190">
        <f>AI57/100*'8. GVA assumptions'!$F$8</f>
        <v>0.28598053575274124</v>
      </c>
      <c r="CQ57" s="147">
        <f>AJ57/100*'8. GVA assumptions'!$F$8</f>
        <v>0.28598053575274124</v>
      </c>
      <c r="CR57" s="147">
        <f>AK57/100*'8. GVA assumptions'!$F$10</f>
        <v>0.11227585205948362</v>
      </c>
      <c r="CS57" s="147">
        <f>AL57/100*'8. GVA assumptions'!$F$10</f>
        <v>0.11227585205948362</v>
      </c>
      <c r="CT57" s="147">
        <f>AM57/100*'8. GVA assumptions'!$F$12</f>
        <v>0</v>
      </c>
      <c r="CU57" s="147">
        <f>AN57/100*'8. GVA assumptions'!$F$12</f>
        <v>0</v>
      </c>
      <c r="CV57" s="147">
        <f>AO57/100*'8. GVA assumptions'!$F$13</f>
        <v>0</v>
      </c>
      <c r="CW57" s="147">
        <f>AP57/100*'8. GVA assumptions'!$F$13</f>
        <v>1.768500240595999E-3</v>
      </c>
      <c r="CX57" s="147">
        <f>AQ57/100*'8. GVA assumptions'!$F$14</f>
        <v>0</v>
      </c>
      <c r="CY57" s="147">
        <f>AR57/100*'8. GVA assumptions'!$F$14</f>
        <v>4.6146223320400602E-2</v>
      </c>
      <c r="CZ57" s="147">
        <f>AS57/100*'8. GVA assumptions'!$F$15</f>
        <v>0</v>
      </c>
      <c r="DA57" s="147">
        <f>AT57/100*'8. GVA assumptions'!$F$15</f>
        <v>4.7371777834014162E-3</v>
      </c>
      <c r="DB57" s="147">
        <f>AU57/100*'8. GVA assumptions'!$F$16</f>
        <v>0</v>
      </c>
      <c r="DC57" s="147">
        <f>AV57/100*'8. GVA assumptions'!$F$16</f>
        <v>0</v>
      </c>
      <c r="DD57" s="190">
        <f t="shared" si="29"/>
        <v>0.39825638781222483</v>
      </c>
      <c r="DE57" s="147">
        <f t="shared" si="30"/>
        <v>0.45090828915662284</v>
      </c>
      <c r="DF57" s="195">
        <f>AY57/100*'8. GVA assumptions'!$F$8</f>
        <v>0.28598053575274124</v>
      </c>
      <c r="DG57" s="186">
        <f>AZ57/100*'8. GVA assumptions'!$F$10</f>
        <v>0.11227585205948362</v>
      </c>
      <c r="DH57" s="186">
        <f>BA57/100*'8. GVA assumptions'!$F$12</f>
        <v>0</v>
      </c>
      <c r="DI57" s="186">
        <f>BB57/100*'8. GVA assumptions'!$F$13</f>
        <v>4.4212506014899974E-4</v>
      </c>
      <c r="DJ57" s="186">
        <f>BC57/100*'8. GVA assumptions'!$F$14</f>
        <v>1.153655583010015E-2</v>
      </c>
      <c r="DK57" s="186">
        <f>BD57/100*'8. GVA assumptions'!$F$15</f>
        <v>1.184294445850354E-3</v>
      </c>
      <c r="DL57" s="189">
        <f>BE57/100*'8. GVA assumptions'!$F$16</f>
        <v>0</v>
      </c>
      <c r="DM57" s="192">
        <f t="shared" si="31"/>
        <v>0.41141936314832434</v>
      </c>
      <c r="DN57" s="193">
        <f t="shared" si="21"/>
        <v>5.8472579152963586</v>
      </c>
      <c r="DO57" s="198"/>
      <c r="DP57" s="198"/>
      <c r="DQ57" s="198"/>
      <c r="DR57" s="198"/>
      <c r="DS57" s="198"/>
      <c r="DT57" s="198"/>
    </row>
    <row r="58" spans="1:124" s="80" customFormat="1">
      <c r="A58" s="153" t="s">
        <v>254</v>
      </c>
      <c r="B58" s="190">
        <v>0.13228874962835199</v>
      </c>
      <c r="C58" s="147">
        <v>0.13312529772239476</v>
      </c>
      <c r="D58" s="147">
        <v>1.5079735956764949E-2</v>
      </c>
      <c r="E58" s="147">
        <v>3.6522778401927103E-3</v>
      </c>
      <c r="F58" s="147">
        <v>2.4882916015624999E-2</v>
      </c>
      <c r="G58" s="147">
        <v>4.9496557617187504E-3</v>
      </c>
      <c r="H58" s="147">
        <v>0</v>
      </c>
      <c r="I58" s="187">
        <f t="shared" si="3"/>
        <v>0.31397863292504813</v>
      </c>
      <c r="J58" s="197"/>
      <c r="K58" s="190">
        <v>0</v>
      </c>
      <c r="L58" s="147">
        <f>B58</f>
        <v>0.13228874962835199</v>
      </c>
      <c r="M58" s="194"/>
      <c r="N58" s="190">
        <v>0</v>
      </c>
      <c r="O58" s="147">
        <f>C58</f>
        <v>0.13312529772239476</v>
      </c>
      <c r="P58" s="194"/>
      <c r="Q58" s="190"/>
      <c r="R58" s="147"/>
      <c r="S58" s="194"/>
      <c r="T58" s="190">
        <v>0</v>
      </c>
      <c r="U58" s="147">
        <f>E58</f>
        <v>3.6522778401927103E-3</v>
      </c>
      <c r="V58" s="194"/>
      <c r="W58" s="190">
        <v>0</v>
      </c>
      <c r="X58" s="147">
        <f>F58</f>
        <v>2.4882916015624999E-2</v>
      </c>
      <c r="Y58" s="194"/>
      <c r="Z58" s="190">
        <v>0</v>
      </c>
      <c r="AA58" s="147">
        <f>G58</f>
        <v>4.9496557617187504E-3</v>
      </c>
      <c r="AB58" s="194"/>
      <c r="AC58" s="147"/>
      <c r="AD58" s="147"/>
      <c r="AE58" s="194"/>
      <c r="AF58" s="190">
        <f t="shared" si="4"/>
        <v>0</v>
      </c>
      <c r="AG58" s="147">
        <f t="shared" si="5"/>
        <v>0.2988988969682832</v>
      </c>
      <c r="AH58" s="147">
        <f t="shared" si="6"/>
        <v>0</v>
      </c>
      <c r="AI58" s="184">
        <f t="shared" si="7"/>
        <v>0</v>
      </c>
      <c r="AJ58" s="183">
        <f>L58</f>
        <v>0.13228874962835199</v>
      </c>
      <c r="AK58" s="184">
        <f t="shared" si="8"/>
        <v>0</v>
      </c>
      <c r="AL58" s="183">
        <f>O58</f>
        <v>0.13312529772239476</v>
      </c>
      <c r="AM58" s="184">
        <f t="shared" si="9"/>
        <v>0</v>
      </c>
      <c r="AN58" s="194">
        <f t="shared" si="10"/>
        <v>0</v>
      </c>
      <c r="AO58" s="190">
        <f t="shared" si="11"/>
        <v>0</v>
      </c>
      <c r="AP58" s="194">
        <f>U58</f>
        <v>3.6522778401927103E-3</v>
      </c>
      <c r="AQ58" s="190">
        <f t="shared" si="12"/>
        <v>0</v>
      </c>
      <c r="AR58" s="194">
        <f>X58</f>
        <v>2.4882916015624999E-2</v>
      </c>
      <c r="AS58" s="190">
        <f t="shared" si="13"/>
        <v>0</v>
      </c>
      <c r="AT58" s="194">
        <f>AA58</f>
        <v>4.9496557617187504E-3</v>
      </c>
      <c r="AU58" s="147">
        <f t="shared" si="14"/>
        <v>0</v>
      </c>
      <c r="AV58" s="147">
        <f t="shared" si="53"/>
        <v>0</v>
      </c>
      <c r="AW58" s="190">
        <f t="shared" si="41"/>
        <v>0</v>
      </c>
      <c r="AX58" s="147">
        <f t="shared" si="41"/>
        <v>0.2988988969682832</v>
      </c>
      <c r="AY58" s="191">
        <f>AI58+((AJ58-AI58)*'9. BE assumptions'!B58)</f>
        <v>6.6144374814175996E-2</v>
      </c>
      <c r="AZ58" s="192">
        <f>AK58+((AL58-AK58)*'9. BE assumptions'!C58)</f>
        <v>6.6562648861197379E-2</v>
      </c>
      <c r="BA58" s="192">
        <f>AM58+((AN58-AM58)*'9. BE assumptions'!D58)</f>
        <v>0</v>
      </c>
      <c r="BB58" s="192">
        <f>AO58+((AP58-AO58)*'9. BE assumptions'!E58)</f>
        <v>9.1306946004817758E-4</v>
      </c>
      <c r="BC58" s="192">
        <f>AQ58+((AR58-AQ58)*'9. BE assumptions'!F58)</f>
        <v>6.2207290039062498E-3</v>
      </c>
      <c r="BD58" s="192">
        <f>AS58+((AT58-AS58)*'9. BE assumptions'!G58)</f>
        <v>1.2374139404296876E-3</v>
      </c>
      <c r="BE58" s="193">
        <f>AU58+(AV58-AU58)*'9. BE assumptions'!H58</f>
        <v>0</v>
      </c>
      <c r="BF58" s="192">
        <f t="shared" si="15"/>
        <v>0.1410782360797575</v>
      </c>
      <c r="BG58" s="193">
        <f t="shared" si="16"/>
        <v>2.0050607882935521</v>
      </c>
      <c r="BH58" s="198"/>
      <c r="BI58" s="185">
        <f>B58/100*'8. GVA assumptions'!$F$8</f>
        <v>6.2832291495169806E-2</v>
      </c>
      <c r="BJ58" s="147">
        <f>C58/100*'8. GVA assumptions'!$F$10</f>
        <v>5.5778500755249802E-2</v>
      </c>
      <c r="BK58" s="186">
        <f>D58/100*'8. GVA assumptions'!$F$12</f>
        <v>8.428924979556867E-3</v>
      </c>
      <c r="BL58" s="186">
        <f>E58/100*'8. GVA assumptions'!$F$13</f>
        <v>1.768500240595999E-3</v>
      </c>
      <c r="BM58" s="186">
        <f>F58/100*'8. GVA assumptions'!$F$14</f>
        <v>1.1027004528190934E-2</v>
      </c>
      <c r="BN58" s="186">
        <f>G58/100*'8. GVA assumptions'!$F$15</f>
        <v>2.9069045391293402E-3</v>
      </c>
      <c r="BO58" s="186">
        <f>H58/100*'8. GVA assumptions'!$F$16</f>
        <v>0</v>
      </c>
      <c r="BP58" s="187">
        <f t="shared" si="17"/>
        <v>0.14274212653789276</v>
      </c>
      <c r="BQ58" s="198"/>
      <c r="BR58" s="190">
        <f>K58/100*'8. GVA assumptions'!$F$8</f>
        <v>0</v>
      </c>
      <c r="BS58" s="147">
        <f>L58/100*'8. GVA assumptions'!$F$8</f>
        <v>6.2832291495169806E-2</v>
      </c>
      <c r="BT58" s="194">
        <f>M58/100*'8. GVA assumptions'!$F$8</f>
        <v>0</v>
      </c>
      <c r="BU58" s="190">
        <f>N58/100*'8. GVA assumptions'!$F$10</f>
        <v>0</v>
      </c>
      <c r="BV58" s="147">
        <f>O58/100*'8. GVA assumptions'!$F$10</f>
        <v>5.5778500755249802E-2</v>
      </c>
      <c r="BW58" s="194">
        <f>P58/100*'8. GVA assumptions'!$F$10</f>
        <v>0</v>
      </c>
      <c r="BX58" s="190">
        <f>Q58/100*'8. GVA assumptions'!$F$12</f>
        <v>0</v>
      </c>
      <c r="BY58" s="147">
        <f>R58/100*'8. GVA assumptions'!$F$12</f>
        <v>0</v>
      </c>
      <c r="BZ58" s="194">
        <f>S58/100*'8. GVA assumptions'!$F$12</f>
        <v>0</v>
      </c>
      <c r="CA58" s="190">
        <f>T58/100*'8. GVA assumptions'!$F$13</f>
        <v>0</v>
      </c>
      <c r="CB58" s="147">
        <f>U58/100*'8. GVA assumptions'!$F$13</f>
        <v>1.768500240595999E-3</v>
      </c>
      <c r="CC58" s="194">
        <f>V58/100*'8. GVA assumptions'!$F$13</f>
        <v>0</v>
      </c>
      <c r="CD58" s="190">
        <f>W58/100*'8. GVA assumptions'!$F$14</f>
        <v>0</v>
      </c>
      <c r="CE58" s="147">
        <f>X58/100*'8. GVA assumptions'!$F$14</f>
        <v>1.1027004528190934E-2</v>
      </c>
      <c r="CF58" s="194">
        <f>Y58/100*'8. GVA assumptions'!$F$14</f>
        <v>0</v>
      </c>
      <c r="CG58" s="185">
        <f>Z58/100*'8. GVA assumptions'!$F$15</f>
        <v>0</v>
      </c>
      <c r="CH58" s="186">
        <f>AA58/100*'8. GVA assumptions'!$F$15</f>
        <v>2.9069045391293402E-3</v>
      </c>
      <c r="CI58" s="189">
        <f>AB58/100*'8. GVA assumptions'!$F$15</f>
        <v>0</v>
      </c>
      <c r="CJ58" s="190">
        <f>AC58/100*'8. GVA assumptions'!$F$16</f>
        <v>0</v>
      </c>
      <c r="CK58" s="147">
        <f>AD58/100*'8. GVA assumptions'!$F$16</f>
        <v>0</v>
      </c>
      <c r="CL58" s="194">
        <f>AE58/100*'8. GVA assumptions'!$F$16</f>
        <v>0</v>
      </c>
      <c r="CM58" s="147">
        <f t="shared" si="18"/>
        <v>0</v>
      </c>
      <c r="CN58" s="147">
        <f t="shared" si="19"/>
        <v>0.13431320155833587</v>
      </c>
      <c r="CO58" s="147">
        <f t="shared" si="20"/>
        <v>0</v>
      </c>
      <c r="CP58" s="190">
        <f>AI58/100*'8. GVA assumptions'!$F$8</f>
        <v>0</v>
      </c>
      <c r="CQ58" s="147">
        <f>AJ58/100*'8. GVA assumptions'!$F$8</f>
        <v>6.2832291495169806E-2</v>
      </c>
      <c r="CR58" s="147">
        <f>AK58/100*'8. GVA assumptions'!$F$10</f>
        <v>0</v>
      </c>
      <c r="CS58" s="147">
        <f>AL58/100*'8. GVA assumptions'!$F$10</f>
        <v>5.5778500755249802E-2</v>
      </c>
      <c r="CT58" s="147">
        <f>AM58/100*'8. GVA assumptions'!$F$12</f>
        <v>0</v>
      </c>
      <c r="CU58" s="147">
        <f>AN58/100*'8. GVA assumptions'!$F$12</f>
        <v>0</v>
      </c>
      <c r="CV58" s="147">
        <f>AO58/100*'8. GVA assumptions'!$F$13</f>
        <v>0</v>
      </c>
      <c r="CW58" s="147">
        <f>AP58/100*'8. GVA assumptions'!$F$13</f>
        <v>1.768500240595999E-3</v>
      </c>
      <c r="CX58" s="147">
        <f>AQ58/100*'8. GVA assumptions'!$F$14</f>
        <v>0</v>
      </c>
      <c r="CY58" s="147">
        <f>AR58/100*'8. GVA assumptions'!$F$14</f>
        <v>1.1027004528190934E-2</v>
      </c>
      <c r="CZ58" s="147">
        <f>AS58/100*'8. GVA assumptions'!$F$15</f>
        <v>0</v>
      </c>
      <c r="DA58" s="147">
        <f>AT58/100*'8. GVA assumptions'!$F$15</f>
        <v>2.9069045391293402E-3</v>
      </c>
      <c r="DB58" s="147">
        <f>AU58/100*'8. GVA assumptions'!$F$16</f>
        <v>0</v>
      </c>
      <c r="DC58" s="147">
        <f>AV58/100*'8. GVA assumptions'!$F$16</f>
        <v>0</v>
      </c>
      <c r="DD58" s="190">
        <f t="shared" si="29"/>
        <v>0</v>
      </c>
      <c r="DE58" s="147">
        <f t="shared" si="30"/>
        <v>0.13431320155833587</v>
      </c>
      <c r="DF58" s="195">
        <f>AY58/100*'8. GVA assumptions'!$F$8</f>
        <v>3.1416145747584903E-2</v>
      </c>
      <c r="DG58" s="186">
        <f>AZ58/100*'8. GVA assumptions'!$F$10</f>
        <v>2.7889250377624901E-2</v>
      </c>
      <c r="DH58" s="186">
        <f>BA58/100*'8. GVA assumptions'!$F$12</f>
        <v>0</v>
      </c>
      <c r="DI58" s="186">
        <f>BB58/100*'8. GVA assumptions'!$F$13</f>
        <v>4.4212506014899974E-4</v>
      </c>
      <c r="DJ58" s="186">
        <f>BC58/100*'8. GVA assumptions'!$F$14</f>
        <v>2.7567511320477334E-3</v>
      </c>
      <c r="DK58" s="186">
        <f>BD58/100*'8. GVA assumptions'!$F$15</f>
        <v>7.2672613478233505E-4</v>
      </c>
      <c r="DL58" s="189">
        <f>BE58/100*'8. GVA assumptions'!$F$16</f>
        <v>0</v>
      </c>
      <c r="DM58" s="192">
        <f t="shared" si="31"/>
        <v>6.3230998452188866E-2</v>
      </c>
      <c r="DN58" s="193">
        <f t="shared" si="21"/>
        <v>0.89866445118762994</v>
      </c>
      <c r="DO58" s="198"/>
      <c r="DP58" s="198"/>
      <c r="DQ58" s="198"/>
      <c r="DR58" s="198"/>
      <c r="DS58" s="198"/>
      <c r="DT58" s="198"/>
    </row>
    <row r="59" spans="1:124">
      <c r="A59" s="277" t="s">
        <v>287</v>
      </c>
      <c r="B59" s="190">
        <v>0</v>
      </c>
      <c r="C59" s="147">
        <v>2.3929023491064818E-2</v>
      </c>
      <c r="D59" s="147">
        <v>6.8141836372549247E-3</v>
      </c>
      <c r="E59" s="147">
        <v>0</v>
      </c>
      <c r="F59" s="147">
        <v>0</v>
      </c>
      <c r="G59" s="147">
        <v>3.67850341796875E-3</v>
      </c>
      <c r="H59" s="147">
        <v>0</v>
      </c>
      <c r="I59" s="187">
        <f t="shared" si="3"/>
        <v>3.4421710546288495E-2</v>
      </c>
      <c r="J59" s="188"/>
      <c r="K59" s="190">
        <v>0</v>
      </c>
      <c r="L59" s="147">
        <f>B59</f>
        <v>0</v>
      </c>
      <c r="M59" s="194"/>
      <c r="N59" s="190">
        <v>0</v>
      </c>
      <c r="O59" s="147">
        <f>C59</f>
        <v>2.3929023491064818E-2</v>
      </c>
      <c r="P59" s="194"/>
      <c r="Q59" s="190"/>
      <c r="R59" s="147"/>
      <c r="S59" s="194"/>
      <c r="T59" s="190"/>
      <c r="U59" s="147"/>
      <c r="V59" s="194"/>
      <c r="W59" s="190"/>
      <c r="X59" s="147"/>
      <c r="Y59" s="194"/>
      <c r="Z59" s="190"/>
      <c r="AA59" s="147"/>
      <c r="AB59" s="194"/>
      <c r="AC59" s="147"/>
      <c r="AD59" s="147"/>
      <c r="AE59" s="194"/>
      <c r="AF59" s="185">
        <f t="shared" si="4"/>
        <v>0</v>
      </c>
      <c r="AG59" s="186">
        <f t="shared" si="5"/>
        <v>2.3929023491064818E-2</v>
      </c>
      <c r="AH59" s="186">
        <f t="shared" si="6"/>
        <v>0</v>
      </c>
      <c r="AI59" s="184">
        <f t="shared" si="7"/>
        <v>0</v>
      </c>
      <c r="AJ59" s="183">
        <f>L59</f>
        <v>0</v>
      </c>
      <c r="AK59" s="184">
        <f t="shared" si="8"/>
        <v>0</v>
      </c>
      <c r="AL59" s="183">
        <f>O59</f>
        <v>2.3929023491064818E-2</v>
      </c>
      <c r="AM59" s="184">
        <f t="shared" si="9"/>
        <v>0</v>
      </c>
      <c r="AN59" s="194">
        <f t="shared" si="10"/>
        <v>0</v>
      </c>
      <c r="AO59" s="190">
        <f t="shared" si="11"/>
        <v>0</v>
      </c>
      <c r="AP59" s="194">
        <f t="shared" ref="AP59" si="66">T59</f>
        <v>0</v>
      </c>
      <c r="AQ59" s="190">
        <f t="shared" si="12"/>
        <v>0</v>
      </c>
      <c r="AR59" s="194">
        <f t="shared" ref="AR59" si="67">W59</f>
        <v>0</v>
      </c>
      <c r="AS59" s="190">
        <f t="shared" si="13"/>
        <v>0</v>
      </c>
      <c r="AT59" s="194">
        <f t="shared" ref="AT59" si="68">Z59</f>
        <v>0</v>
      </c>
      <c r="AU59" s="147">
        <f t="shared" si="14"/>
        <v>0</v>
      </c>
      <c r="AV59" s="147">
        <f t="shared" si="53"/>
        <v>0</v>
      </c>
      <c r="AW59" s="190">
        <f t="shared" si="41"/>
        <v>0</v>
      </c>
      <c r="AX59" s="147">
        <f t="shared" si="41"/>
        <v>2.3929023491064818E-2</v>
      </c>
      <c r="AY59" s="191">
        <f>AI59+((AJ59-AI59)*'9. BE assumptions'!B59)</f>
        <v>0</v>
      </c>
      <c r="AZ59" s="192">
        <f>AK59+((AL59-AK59)*'9. BE assumptions'!C59)</f>
        <v>1.1964511745532409E-2</v>
      </c>
      <c r="BA59" s="192">
        <f>AM59+((AN59-AM59)*'9. BE assumptions'!D59)</f>
        <v>0</v>
      </c>
      <c r="BB59" s="192">
        <f>AO59+((AP59-AO59)*'9. BE assumptions'!E59)</f>
        <v>0</v>
      </c>
      <c r="BC59" s="192">
        <f>AQ59+((AR59-AQ59)*'9. BE assumptions'!F59)</f>
        <v>0</v>
      </c>
      <c r="BD59" s="192">
        <f>AS59+((AT59-AS59)*'9. BE assumptions'!G59)</f>
        <v>0</v>
      </c>
      <c r="BE59" s="193">
        <f>AU59+(AV59-AU59)*'9. BE assumptions'!H59</f>
        <v>0</v>
      </c>
      <c r="BF59" s="192">
        <f t="shared" si="15"/>
        <v>1.1964511745532409E-2</v>
      </c>
      <c r="BG59" s="193">
        <f t="shared" si="16"/>
        <v>0.17004446623845185</v>
      </c>
      <c r="BH59" s="154"/>
      <c r="BI59" s="185">
        <f>B59/100*'8. GVA assumptions'!$F$8</f>
        <v>0</v>
      </c>
      <c r="BJ59" s="147">
        <f>C59/100*'8. GVA assumptions'!$F$10</f>
        <v>1.0026081276092558E-2</v>
      </c>
      <c r="BK59" s="186">
        <f>D59/100*'8. GVA assumptions'!$F$12</f>
        <v>3.8088360989887975E-3</v>
      </c>
      <c r="BL59" s="186">
        <f>E59/100*'8. GVA assumptions'!$F$13</f>
        <v>0</v>
      </c>
      <c r="BM59" s="186">
        <f>F59/100*'8. GVA assumptions'!$F$14</f>
        <v>0</v>
      </c>
      <c r="BN59" s="186">
        <f>G59/100*'8. GVA assumptions'!$F$15</f>
        <v>2.1603640329086286E-3</v>
      </c>
      <c r="BO59" s="186">
        <f>H59/100*'8. GVA assumptions'!$F$16</f>
        <v>0</v>
      </c>
      <c r="BP59" s="187">
        <f t="shared" si="17"/>
        <v>1.5995281407989982E-2</v>
      </c>
      <c r="BQ59" s="154"/>
      <c r="BR59" s="185">
        <f>K59/100*'8. GVA assumptions'!$F$8</f>
        <v>0</v>
      </c>
      <c r="BS59" s="186">
        <f>L59/100*'8. GVA assumptions'!$F$8</f>
        <v>0</v>
      </c>
      <c r="BT59" s="189">
        <f>M59/100*'8. GVA assumptions'!$F$8</f>
        <v>0</v>
      </c>
      <c r="BU59" s="190">
        <f>N59/100*'8. GVA assumptions'!$F$10</f>
        <v>0</v>
      </c>
      <c r="BV59" s="147">
        <f>O59/100*'8. GVA assumptions'!$F$10</f>
        <v>1.0026081276092558E-2</v>
      </c>
      <c r="BW59" s="194">
        <f>P59/100*'8. GVA assumptions'!$F$10</f>
        <v>0</v>
      </c>
      <c r="BX59" s="185">
        <f>Q59/100*'8. GVA assumptions'!$F$12</f>
        <v>0</v>
      </c>
      <c r="BY59" s="186">
        <f>R59/100*'8. GVA assumptions'!$F$12</f>
        <v>0</v>
      </c>
      <c r="BZ59" s="189">
        <f>S59/100*'8. GVA assumptions'!$F$12</f>
        <v>0</v>
      </c>
      <c r="CA59" s="185">
        <f>T59/100*'8. GVA assumptions'!$F$13</f>
        <v>0</v>
      </c>
      <c r="CB59" s="186">
        <f>U59/100*'8. GVA assumptions'!$F$13</f>
        <v>0</v>
      </c>
      <c r="CC59" s="189">
        <f>V59/100*'8. GVA assumptions'!$F$13</f>
        <v>0</v>
      </c>
      <c r="CD59" s="185">
        <f>W59/100*'8. GVA assumptions'!$F$14</f>
        <v>0</v>
      </c>
      <c r="CE59" s="186">
        <f>X59/100*'8. GVA assumptions'!$F$14</f>
        <v>0</v>
      </c>
      <c r="CF59" s="189">
        <f>Y59/100*'8. GVA assumptions'!$F$14</f>
        <v>0</v>
      </c>
      <c r="CG59" s="185">
        <f>Z59/100*'8. GVA assumptions'!$F$15</f>
        <v>0</v>
      </c>
      <c r="CH59" s="186">
        <f>AA59/100*'8. GVA assumptions'!$F$15</f>
        <v>0</v>
      </c>
      <c r="CI59" s="189">
        <f>AB59/100*'8. GVA assumptions'!$F$15</f>
        <v>0</v>
      </c>
      <c r="CJ59" s="185">
        <f>AC59/100*'8. GVA assumptions'!$F$16</f>
        <v>0</v>
      </c>
      <c r="CK59" s="186">
        <f>AD59/100*'8. GVA assumptions'!$F$16</f>
        <v>0</v>
      </c>
      <c r="CL59" s="189">
        <f>AE59/100*'8. GVA assumptions'!$F$16</f>
        <v>0</v>
      </c>
      <c r="CM59" s="186">
        <f t="shared" si="18"/>
        <v>0</v>
      </c>
      <c r="CN59" s="186">
        <f t="shared" si="19"/>
        <v>1.0026081276092558E-2</v>
      </c>
      <c r="CO59" s="186">
        <f t="shared" si="20"/>
        <v>0</v>
      </c>
      <c r="CP59" s="185">
        <f>AI59/100*'8. GVA assumptions'!$F$8</f>
        <v>0</v>
      </c>
      <c r="CQ59" s="186">
        <f>AJ59/100*'8. GVA assumptions'!$F$8</f>
        <v>0</v>
      </c>
      <c r="CR59" s="186">
        <f>AK59/100*'8. GVA assumptions'!$F$10</f>
        <v>0</v>
      </c>
      <c r="CS59" s="186">
        <f>AL59/100*'8. GVA assumptions'!$F$10</f>
        <v>1.0026081276092558E-2</v>
      </c>
      <c r="CT59" s="186">
        <f>AM59/100*'8. GVA assumptions'!$F$12</f>
        <v>0</v>
      </c>
      <c r="CU59" s="186">
        <f>AN59/100*'8. GVA assumptions'!$F$12</f>
        <v>0</v>
      </c>
      <c r="CV59" s="186">
        <f>AO59/100*'8. GVA assumptions'!$F$13</f>
        <v>0</v>
      </c>
      <c r="CW59" s="186">
        <f>AP59/100*'8. GVA assumptions'!$F$13</f>
        <v>0</v>
      </c>
      <c r="CX59" s="186">
        <f>AQ59/100*'8. GVA assumptions'!$F$14</f>
        <v>0</v>
      </c>
      <c r="CY59" s="186">
        <f>AR59/100*'8. GVA assumptions'!$F$14</f>
        <v>0</v>
      </c>
      <c r="CZ59" s="186">
        <f>AS59/100*'8. GVA assumptions'!$F$15</f>
        <v>0</v>
      </c>
      <c r="DA59" s="186">
        <f>AT59/100*'8. GVA assumptions'!$F$15</f>
        <v>0</v>
      </c>
      <c r="DB59" s="186">
        <f>AU59/100*'8. GVA assumptions'!$F$16</f>
        <v>0</v>
      </c>
      <c r="DC59" s="186">
        <f>AV59/100*'8. GVA assumptions'!$F$16</f>
        <v>0</v>
      </c>
      <c r="DD59" s="185">
        <f t="shared" si="29"/>
        <v>0</v>
      </c>
      <c r="DE59" s="186">
        <f t="shared" si="30"/>
        <v>1.0026081276092558E-2</v>
      </c>
      <c r="DF59" s="195">
        <f>AY59/100*'8. GVA assumptions'!$F$8</f>
        <v>0</v>
      </c>
      <c r="DG59" s="186">
        <f>AZ59/100*'8. GVA assumptions'!$F$10</f>
        <v>5.0130406380462789E-3</v>
      </c>
      <c r="DH59" s="186">
        <f>BA59/100*'8. GVA assumptions'!$F$12</f>
        <v>0</v>
      </c>
      <c r="DI59" s="186">
        <f>BB59/100*'8. GVA assumptions'!$F$13</f>
        <v>0</v>
      </c>
      <c r="DJ59" s="186">
        <f>BC59/100*'8. GVA assumptions'!$F$14</f>
        <v>0</v>
      </c>
      <c r="DK59" s="186">
        <f>BD59/100*'8. GVA assumptions'!$F$15</f>
        <v>0</v>
      </c>
      <c r="DL59" s="189">
        <f>BE59/100*'8. GVA assumptions'!$F$16</f>
        <v>0</v>
      </c>
      <c r="DM59" s="192">
        <f t="shared" si="31"/>
        <v>5.0130406380462789E-3</v>
      </c>
      <c r="DN59" s="193">
        <f t="shared" si="21"/>
        <v>7.1247355316990002E-2</v>
      </c>
      <c r="DO59" s="154"/>
      <c r="DP59" s="154"/>
      <c r="DQ59" s="154"/>
      <c r="DR59" s="154"/>
      <c r="DS59" s="154"/>
      <c r="DT59" s="154"/>
    </row>
    <row r="60" spans="1:124">
      <c r="A60" s="277" t="s">
        <v>288</v>
      </c>
      <c r="B60" s="185">
        <v>0.14259586514527511</v>
      </c>
      <c r="C60" s="186">
        <v>0.10639871580988512</v>
      </c>
      <c r="D60" s="186">
        <v>9.4985168313901254E-3</v>
      </c>
      <c r="E60" s="186">
        <v>8.4670022318078242E-3</v>
      </c>
      <c r="F60" s="186">
        <v>0.13084861718749999</v>
      </c>
      <c r="G60" s="186">
        <v>9.4480609130859401E-4</v>
      </c>
      <c r="H60" s="186">
        <v>0</v>
      </c>
      <c r="I60" s="187">
        <f t="shared" si="3"/>
        <v>0.39875352329716679</v>
      </c>
      <c r="J60" s="188"/>
      <c r="K60" s="190">
        <v>0</v>
      </c>
      <c r="L60" s="147">
        <f>B60</f>
        <v>0.14259586514527511</v>
      </c>
      <c r="M60" s="194"/>
      <c r="N60" s="190">
        <v>0</v>
      </c>
      <c r="O60" s="147">
        <f>C60</f>
        <v>0.10639871580988512</v>
      </c>
      <c r="P60" s="194"/>
      <c r="Q60" s="190"/>
      <c r="R60" s="147"/>
      <c r="S60" s="194"/>
      <c r="T60" s="190">
        <v>0</v>
      </c>
      <c r="U60" s="147">
        <f>E60</f>
        <v>8.4670022318078242E-3</v>
      </c>
      <c r="V60" s="194"/>
      <c r="W60" s="190">
        <v>0</v>
      </c>
      <c r="X60" s="147">
        <f>F60</f>
        <v>0.13084861718749999</v>
      </c>
      <c r="Y60" s="194"/>
      <c r="Z60" s="190">
        <v>0</v>
      </c>
      <c r="AA60" s="147">
        <f>G60</f>
        <v>9.4480609130859401E-4</v>
      </c>
      <c r="AB60" s="194"/>
      <c r="AC60" s="147"/>
      <c r="AD60" s="147"/>
      <c r="AE60" s="194"/>
      <c r="AF60" s="185">
        <f t="shared" si="4"/>
        <v>0</v>
      </c>
      <c r="AG60" s="186">
        <f t="shared" si="5"/>
        <v>0.38925500646577665</v>
      </c>
      <c r="AH60" s="186">
        <f t="shared" si="6"/>
        <v>0</v>
      </c>
      <c r="AI60" s="184">
        <f t="shared" si="7"/>
        <v>0</v>
      </c>
      <c r="AJ60" s="183">
        <f>L60</f>
        <v>0.14259586514527511</v>
      </c>
      <c r="AK60" s="184">
        <f t="shared" si="8"/>
        <v>0</v>
      </c>
      <c r="AL60" s="183">
        <f>O60</f>
        <v>0.10639871580988512</v>
      </c>
      <c r="AM60" s="184">
        <f t="shared" si="9"/>
        <v>0</v>
      </c>
      <c r="AN60" s="189">
        <f t="shared" si="10"/>
        <v>0</v>
      </c>
      <c r="AO60" s="185">
        <f t="shared" si="11"/>
        <v>0</v>
      </c>
      <c r="AP60" s="189">
        <f>U60</f>
        <v>8.4670022318078242E-3</v>
      </c>
      <c r="AQ60" s="185">
        <f t="shared" si="12"/>
        <v>0</v>
      </c>
      <c r="AR60" s="189">
        <f>X60</f>
        <v>0.13084861718749999</v>
      </c>
      <c r="AS60" s="185">
        <f t="shared" si="13"/>
        <v>0</v>
      </c>
      <c r="AT60" s="189">
        <f>AA60</f>
        <v>9.4480609130859401E-4</v>
      </c>
      <c r="AU60" s="186">
        <f t="shared" si="14"/>
        <v>0</v>
      </c>
      <c r="AV60" s="186">
        <f t="shared" ref="AV60:AV61" si="69">AC60</f>
        <v>0</v>
      </c>
      <c r="AW60" s="190">
        <f t="shared" si="41"/>
        <v>0</v>
      </c>
      <c r="AX60" s="147">
        <f t="shared" si="41"/>
        <v>0.38925500646577665</v>
      </c>
      <c r="AY60" s="191">
        <f>AI60+((AJ60-AI60)*'9. BE assumptions'!B60)</f>
        <v>7.1297932572637557E-2</v>
      </c>
      <c r="AZ60" s="192">
        <f>AK60+((AL60-AK60)*'9. BE assumptions'!C60)</f>
        <v>5.3199357904942561E-2</v>
      </c>
      <c r="BA60" s="192">
        <f>AM60+((AN60-AM60)*'9. BE assumptions'!D60)</f>
        <v>0</v>
      </c>
      <c r="BB60" s="192">
        <f>AO60+((AP60-AO60)*'9. BE assumptions'!E60)</f>
        <v>2.116750557951956E-3</v>
      </c>
      <c r="BC60" s="192">
        <f>AQ60+((AR60-AQ60)*'9. BE assumptions'!F60)</f>
        <v>3.2712154296874997E-2</v>
      </c>
      <c r="BD60" s="192">
        <f>AS60+((AT60-AS60)*'9. BE assumptions'!G60)</f>
        <v>2.362015228271485E-4</v>
      </c>
      <c r="BE60" s="193">
        <f>AU60+(AV60-AU60)*'9. BE assumptions'!H60</f>
        <v>0</v>
      </c>
      <c r="BF60" s="192">
        <f t="shared" si="15"/>
        <v>0.15956239685523424</v>
      </c>
      <c r="BG60" s="193">
        <f t="shared" si="16"/>
        <v>2.2677651359327555</v>
      </c>
      <c r="BH60" s="154"/>
      <c r="BI60" s="185">
        <f>B60/100*'8. GVA assumptions'!$F$8</f>
        <v>6.7727792348062477E-2</v>
      </c>
      <c r="BJ60" s="147">
        <f>C60/100*'8. GVA assumptions'!$F$10</f>
        <v>4.4580263493832713E-2</v>
      </c>
      <c r="BK60" s="186">
        <f>D60/100*'8. GVA assumptions'!$F$12</f>
        <v>5.3092631076825112E-3</v>
      </c>
      <c r="BL60" s="186">
        <f>E60/100*'8. GVA assumptions'!$F$13</f>
        <v>4.0998785249286808E-3</v>
      </c>
      <c r="BM60" s="186">
        <f>F60/100*'8. GVA assumptions'!$F$14</f>
        <v>5.798630246262329E-2</v>
      </c>
      <c r="BN60" s="186">
        <f>G60/100*'8. GVA assumptions'!$F$15</f>
        <v>5.5487921739193896E-4</v>
      </c>
      <c r="BO60" s="186">
        <f>H60/100*'8. GVA assumptions'!$F$16</f>
        <v>0</v>
      </c>
      <c r="BP60" s="187">
        <f t="shared" si="17"/>
        <v>0.18025837915452161</v>
      </c>
      <c r="BQ60" s="154"/>
      <c r="BR60" s="185">
        <f>K60/100*'8. GVA assumptions'!$F$8</f>
        <v>0</v>
      </c>
      <c r="BS60" s="186">
        <f>L60/100*'8. GVA assumptions'!$F$8</f>
        <v>6.7727792348062477E-2</v>
      </c>
      <c r="BT60" s="189">
        <f>M60/100*'8. GVA assumptions'!$F$8</f>
        <v>0</v>
      </c>
      <c r="BU60" s="190">
        <f>N60/100*'8. GVA assumptions'!$F$10</f>
        <v>0</v>
      </c>
      <c r="BV60" s="147">
        <f>O60/100*'8. GVA assumptions'!$F$10</f>
        <v>4.4580263493832713E-2</v>
      </c>
      <c r="BW60" s="194">
        <f>P60/100*'8. GVA assumptions'!$F$10</f>
        <v>0</v>
      </c>
      <c r="BX60" s="185">
        <f>Q60/100*'8. GVA assumptions'!$F$12</f>
        <v>0</v>
      </c>
      <c r="BY60" s="186">
        <f>R60/100*'8. GVA assumptions'!$F$12</f>
        <v>0</v>
      </c>
      <c r="BZ60" s="189">
        <f>S60/100*'8. GVA assumptions'!$F$12</f>
        <v>0</v>
      </c>
      <c r="CA60" s="185">
        <f>T60/100*'8. GVA assumptions'!$F$13</f>
        <v>0</v>
      </c>
      <c r="CB60" s="186">
        <f>U60/100*'8. GVA assumptions'!$F$13</f>
        <v>4.0998785249286808E-3</v>
      </c>
      <c r="CC60" s="189">
        <f>V60/100*'8. GVA assumptions'!$F$13</f>
        <v>0</v>
      </c>
      <c r="CD60" s="185">
        <f>W60/100*'8. GVA assumptions'!$F$14</f>
        <v>0</v>
      </c>
      <c r="CE60" s="186">
        <f>X60/100*'8. GVA assumptions'!$F$14</f>
        <v>5.798630246262329E-2</v>
      </c>
      <c r="CF60" s="189">
        <f>Y60/100*'8. GVA assumptions'!$F$14</f>
        <v>0</v>
      </c>
      <c r="CG60" s="185">
        <f>Z60/100*'8. GVA assumptions'!$F$15</f>
        <v>0</v>
      </c>
      <c r="CH60" s="186">
        <f>AA60/100*'8. GVA assumptions'!$F$15</f>
        <v>5.5487921739193896E-4</v>
      </c>
      <c r="CI60" s="189">
        <f>AB60/100*'8. GVA assumptions'!$F$15</f>
        <v>0</v>
      </c>
      <c r="CJ60" s="185">
        <f>AC60/100*'8. GVA assumptions'!$F$16</f>
        <v>0</v>
      </c>
      <c r="CK60" s="186">
        <f>AD60/100*'8. GVA assumptions'!$F$16</f>
        <v>0</v>
      </c>
      <c r="CL60" s="189">
        <f>AE60/100*'8. GVA assumptions'!$F$16</f>
        <v>0</v>
      </c>
      <c r="CM60" s="186">
        <f t="shared" si="18"/>
        <v>0</v>
      </c>
      <c r="CN60" s="186">
        <f t="shared" si="19"/>
        <v>0.1749491160468391</v>
      </c>
      <c r="CO60" s="186">
        <f t="shared" si="20"/>
        <v>0</v>
      </c>
      <c r="CP60" s="185">
        <f>AI60/100*'8. GVA assumptions'!$F$8</f>
        <v>0</v>
      </c>
      <c r="CQ60" s="186">
        <f>AJ60/100*'8. GVA assumptions'!$F$8</f>
        <v>6.7727792348062477E-2</v>
      </c>
      <c r="CR60" s="186">
        <f>AK60/100*'8. GVA assumptions'!$F$10</f>
        <v>0</v>
      </c>
      <c r="CS60" s="186">
        <f>AL60/100*'8. GVA assumptions'!$F$10</f>
        <v>4.4580263493832713E-2</v>
      </c>
      <c r="CT60" s="186">
        <f>AM60/100*'8. GVA assumptions'!$F$12</f>
        <v>0</v>
      </c>
      <c r="CU60" s="186">
        <f>AN60/100*'8. GVA assumptions'!$F$12</f>
        <v>0</v>
      </c>
      <c r="CV60" s="186">
        <f>AO60/100*'8. GVA assumptions'!$F$13</f>
        <v>0</v>
      </c>
      <c r="CW60" s="186">
        <f>AP60/100*'8. GVA assumptions'!$F$13</f>
        <v>4.0998785249286808E-3</v>
      </c>
      <c r="CX60" s="186">
        <f>AQ60/100*'8. GVA assumptions'!$F$14</f>
        <v>0</v>
      </c>
      <c r="CY60" s="186">
        <f>AR60/100*'8. GVA assumptions'!$F$14</f>
        <v>5.798630246262329E-2</v>
      </c>
      <c r="CZ60" s="186">
        <f>AS60/100*'8. GVA assumptions'!$F$15</f>
        <v>0</v>
      </c>
      <c r="DA60" s="186">
        <f>AT60/100*'8. GVA assumptions'!$F$15</f>
        <v>5.5487921739193896E-4</v>
      </c>
      <c r="DB60" s="186">
        <f>AU60/100*'8. GVA assumptions'!$F$16</f>
        <v>0</v>
      </c>
      <c r="DC60" s="186">
        <f>AV60/100*'8. GVA assumptions'!$F$16</f>
        <v>0</v>
      </c>
      <c r="DD60" s="185">
        <f t="shared" si="29"/>
        <v>0</v>
      </c>
      <c r="DE60" s="186">
        <f t="shared" si="30"/>
        <v>0.1749491160468391</v>
      </c>
      <c r="DF60" s="195">
        <f>AY60/100*'8. GVA assumptions'!$F$8</f>
        <v>3.3863896174031238E-2</v>
      </c>
      <c r="DG60" s="186">
        <f>AZ60/100*'8. GVA assumptions'!$F$10</f>
        <v>2.2290131746916356E-2</v>
      </c>
      <c r="DH60" s="186">
        <f>BA60/100*'8. GVA assumptions'!$F$12</f>
        <v>0</v>
      </c>
      <c r="DI60" s="186">
        <f>BB60/100*'8. GVA assumptions'!$F$13</f>
        <v>1.0249696312321702E-3</v>
      </c>
      <c r="DJ60" s="186">
        <f>BC60/100*'8. GVA assumptions'!$F$14</f>
        <v>1.4496575615655823E-2</v>
      </c>
      <c r="DK60" s="186">
        <f>BD60/100*'8. GVA assumptions'!$F$15</f>
        <v>1.3871980434798474E-4</v>
      </c>
      <c r="DL60" s="189">
        <f>BE60/100*'8. GVA assumptions'!$F$16</f>
        <v>0</v>
      </c>
      <c r="DM60" s="192">
        <f t="shared" si="31"/>
        <v>7.1814292972183572E-2</v>
      </c>
      <c r="DN60" s="193">
        <f t="shared" si="21"/>
        <v>1.0206536945652316</v>
      </c>
      <c r="DO60" s="154"/>
      <c r="DP60" s="154"/>
      <c r="DQ60" s="154"/>
      <c r="DR60" s="154"/>
      <c r="DS60" s="154"/>
      <c r="DT60" s="154"/>
    </row>
    <row r="61" spans="1:124">
      <c r="A61" s="277" t="s">
        <v>289</v>
      </c>
      <c r="B61" s="185">
        <v>0</v>
      </c>
      <c r="C61" s="186">
        <v>7.5754406738281295E-4</v>
      </c>
      <c r="D61" s="186">
        <v>0</v>
      </c>
      <c r="E61" s="186">
        <v>1.2448781250000001E-2</v>
      </c>
      <c r="F61" s="186">
        <v>2.50437426757813E-3</v>
      </c>
      <c r="G61" s="186">
        <v>3.1658346557617196E-4</v>
      </c>
      <c r="H61" s="186">
        <v>0</v>
      </c>
      <c r="I61" s="187">
        <f t="shared" si="3"/>
        <v>1.6027283050537116E-2</v>
      </c>
      <c r="J61" s="188"/>
      <c r="K61" s="185">
        <f>B61</f>
        <v>0</v>
      </c>
      <c r="L61" s="186"/>
      <c r="M61" s="189"/>
      <c r="N61" s="185">
        <f>C61</f>
        <v>7.5754406738281295E-4</v>
      </c>
      <c r="O61" s="186"/>
      <c r="P61" s="189"/>
      <c r="Q61" s="185">
        <f>D61</f>
        <v>0</v>
      </c>
      <c r="R61" s="186"/>
      <c r="S61" s="189"/>
      <c r="T61" s="185">
        <f>E61</f>
        <v>1.2448781250000001E-2</v>
      </c>
      <c r="U61" s="186"/>
      <c r="V61" s="189"/>
      <c r="W61" s="185">
        <f>F61</f>
        <v>2.50437426757813E-3</v>
      </c>
      <c r="X61" s="186"/>
      <c r="Y61" s="189"/>
      <c r="Z61" s="185">
        <f>G61</f>
        <v>3.1658346557617196E-4</v>
      </c>
      <c r="AA61" s="186"/>
      <c r="AB61" s="189"/>
      <c r="AC61" s="186">
        <f>H61</f>
        <v>0</v>
      </c>
      <c r="AD61" s="186"/>
      <c r="AE61" s="189"/>
      <c r="AF61" s="185">
        <f t="shared" si="4"/>
        <v>1.6027283050537116E-2</v>
      </c>
      <c r="AG61" s="186">
        <f t="shared" si="5"/>
        <v>0</v>
      </c>
      <c r="AH61" s="186">
        <f t="shared" si="6"/>
        <v>0</v>
      </c>
      <c r="AI61" s="184">
        <f t="shared" si="7"/>
        <v>0</v>
      </c>
      <c r="AJ61" s="183">
        <f t="shared" ref="AJ61" si="70">K61</f>
        <v>0</v>
      </c>
      <c r="AK61" s="184">
        <f t="shared" si="8"/>
        <v>7.5754406738281295E-4</v>
      </c>
      <c r="AL61" s="183">
        <f>N61</f>
        <v>7.5754406738281295E-4</v>
      </c>
      <c r="AM61" s="184">
        <f t="shared" si="9"/>
        <v>0</v>
      </c>
      <c r="AN61" s="189">
        <f t="shared" si="10"/>
        <v>0</v>
      </c>
      <c r="AO61" s="185">
        <f t="shared" si="11"/>
        <v>1.2448781250000001E-2</v>
      </c>
      <c r="AP61" s="189">
        <f t="shared" ref="AP61" si="71">T61</f>
        <v>1.2448781250000001E-2</v>
      </c>
      <c r="AQ61" s="185">
        <f t="shared" si="12"/>
        <v>2.50437426757813E-3</v>
      </c>
      <c r="AR61" s="189">
        <f t="shared" ref="AR61" si="72">W61</f>
        <v>2.50437426757813E-3</v>
      </c>
      <c r="AS61" s="185">
        <f t="shared" si="13"/>
        <v>3.1658346557617196E-4</v>
      </c>
      <c r="AT61" s="189">
        <f t="shared" ref="AT61" si="73">Z61</f>
        <v>3.1658346557617196E-4</v>
      </c>
      <c r="AU61" s="186">
        <f t="shared" si="14"/>
        <v>0</v>
      </c>
      <c r="AV61" s="186">
        <f t="shared" si="69"/>
        <v>0</v>
      </c>
      <c r="AW61" s="190">
        <f t="shared" si="41"/>
        <v>1.6027283050537116E-2</v>
      </c>
      <c r="AX61" s="147">
        <f t="shared" si="41"/>
        <v>1.6027283050537116E-2</v>
      </c>
      <c r="AY61" s="191">
        <f>AI61+((AJ61-AI61)*'9. BE assumptions'!B61)</f>
        <v>0</v>
      </c>
      <c r="AZ61" s="192">
        <f>AK61+((AL61-AK61)*'9. BE assumptions'!C61)</f>
        <v>7.5754406738281295E-4</v>
      </c>
      <c r="BA61" s="192">
        <f>AM61+((AN61-AM61)*'9. BE assumptions'!D61)</f>
        <v>0</v>
      </c>
      <c r="BB61" s="192">
        <f>AO61+((AP61-AO61)*'9. BE assumptions'!E61)</f>
        <v>1.2448781250000001E-2</v>
      </c>
      <c r="BC61" s="192">
        <f>AQ61+((AR61-AQ61)*'9. BE assumptions'!F61)</f>
        <v>2.50437426757813E-3</v>
      </c>
      <c r="BD61" s="192">
        <f>AS61+((AT61-AS61)*'9. BE assumptions'!G61)</f>
        <v>3.1658346557617196E-4</v>
      </c>
      <c r="BE61" s="193">
        <f>AU61+(AV61-AU61)*'9. BE assumptions'!H61</f>
        <v>0</v>
      </c>
      <c r="BF61" s="192">
        <f t="shared" si="15"/>
        <v>1.6027283050537116E-2</v>
      </c>
      <c r="BG61" s="193">
        <f t="shared" si="16"/>
        <v>0.22778621054877787</v>
      </c>
      <c r="BH61" s="154"/>
      <c r="BI61" s="185">
        <f>B61/100*'8. GVA assumptions'!$F$8</f>
        <v>0</v>
      </c>
      <c r="BJ61" s="147">
        <f>C61/100*'8. GVA assumptions'!$F$10</f>
        <v>3.1740527951915352E-4</v>
      </c>
      <c r="BK61" s="186">
        <f>D61/100*'8. GVA assumptions'!$F$12</f>
        <v>0</v>
      </c>
      <c r="BL61" s="186">
        <f>E61/100*'8. GVA assumptions'!$F$13</f>
        <v>6.0279293085189591E-3</v>
      </c>
      <c r="BM61" s="186">
        <f>F61/100*'8. GVA assumptions'!$F$14</f>
        <v>1.10982757694186E-3</v>
      </c>
      <c r="BN61" s="186">
        <f>G61/100*'8. GVA assumptions'!$F$15</f>
        <v>1.8592765990197029E-4</v>
      </c>
      <c r="BO61" s="186">
        <f>H61/100*'8. GVA assumptions'!$F$16</f>
        <v>0</v>
      </c>
      <c r="BP61" s="187">
        <f t="shared" si="17"/>
        <v>7.6410898248819425E-3</v>
      </c>
      <c r="BQ61" s="154"/>
      <c r="BR61" s="185">
        <f>K61/100*'8. GVA assumptions'!$F$8</f>
        <v>0</v>
      </c>
      <c r="BS61" s="186">
        <f>L61/100*'8. GVA assumptions'!$F$8</f>
        <v>0</v>
      </c>
      <c r="BT61" s="189">
        <f>M61/100*'8. GVA assumptions'!$F$8</f>
        <v>0</v>
      </c>
      <c r="BU61" s="190">
        <f>N61/100*'8. GVA assumptions'!$F$10</f>
        <v>3.1740527951915352E-4</v>
      </c>
      <c r="BV61" s="147">
        <f>O61/100*'8. GVA assumptions'!$F$10</f>
        <v>0</v>
      </c>
      <c r="BW61" s="194">
        <f>P61/100*'8. GVA assumptions'!$F$10</f>
        <v>0</v>
      </c>
      <c r="BX61" s="185">
        <f>Q61/100*'8. GVA assumptions'!$F$12</f>
        <v>0</v>
      </c>
      <c r="BY61" s="186">
        <f>R61/100*'8. GVA assumptions'!$F$12</f>
        <v>0</v>
      </c>
      <c r="BZ61" s="189">
        <f>S61/100*'8. GVA assumptions'!$F$12</f>
        <v>0</v>
      </c>
      <c r="CA61" s="185">
        <f>T61/100*'8. GVA assumptions'!$F$13</f>
        <v>6.0279293085189591E-3</v>
      </c>
      <c r="CB61" s="186">
        <f>U61/100*'8. GVA assumptions'!$F$13</f>
        <v>0</v>
      </c>
      <c r="CC61" s="189">
        <f>V61/100*'8. GVA assumptions'!$F$13</f>
        <v>0</v>
      </c>
      <c r="CD61" s="185">
        <f>W61/100*'8. GVA assumptions'!$F$14</f>
        <v>1.10982757694186E-3</v>
      </c>
      <c r="CE61" s="186">
        <f>X61/100*'8. GVA assumptions'!$F$14</f>
        <v>0</v>
      </c>
      <c r="CF61" s="189">
        <f>Y61/100*'8. GVA assumptions'!$F$14</f>
        <v>0</v>
      </c>
      <c r="CG61" s="185">
        <f>Z61/100*'8. GVA assumptions'!$F$15</f>
        <v>1.8592765990197029E-4</v>
      </c>
      <c r="CH61" s="186">
        <f>AA61/100*'8. GVA assumptions'!$F$15</f>
        <v>0</v>
      </c>
      <c r="CI61" s="189">
        <f>AB61/100*'8. GVA assumptions'!$F$15</f>
        <v>0</v>
      </c>
      <c r="CJ61" s="185">
        <f>AC61/100*'8. GVA assumptions'!$F$16</f>
        <v>0</v>
      </c>
      <c r="CK61" s="186">
        <f>AD61/100*'8. GVA assumptions'!$F$16</f>
        <v>0</v>
      </c>
      <c r="CL61" s="189">
        <f>AE61/100*'8. GVA assumptions'!$F$16</f>
        <v>0</v>
      </c>
      <c r="CM61" s="186">
        <f t="shared" si="18"/>
        <v>7.6410898248819425E-3</v>
      </c>
      <c r="CN61" s="186">
        <f t="shared" si="19"/>
        <v>0</v>
      </c>
      <c r="CO61" s="186">
        <f t="shared" si="20"/>
        <v>0</v>
      </c>
      <c r="CP61" s="185">
        <f>AI61/100*'8. GVA assumptions'!$F$8</f>
        <v>0</v>
      </c>
      <c r="CQ61" s="186">
        <f>AJ61/100*'8. GVA assumptions'!$F$8</f>
        <v>0</v>
      </c>
      <c r="CR61" s="186">
        <f>AK61/100*'8. GVA assumptions'!$F$10</f>
        <v>3.1740527951915352E-4</v>
      </c>
      <c r="CS61" s="186">
        <f>AL61/100*'8. GVA assumptions'!$F$10</f>
        <v>3.1740527951915352E-4</v>
      </c>
      <c r="CT61" s="186">
        <f>AM61/100*'8. GVA assumptions'!$F$12</f>
        <v>0</v>
      </c>
      <c r="CU61" s="186">
        <f>AN61/100*'8. GVA assumptions'!$F$12</f>
        <v>0</v>
      </c>
      <c r="CV61" s="186">
        <f>AO61/100*'8. GVA assumptions'!$F$13</f>
        <v>6.0279293085189591E-3</v>
      </c>
      <c r="CW61" s="186">
        <f>AP61/100*'8. GVA assumptions'!$F$13</f>
        <v>6.0279293085189591E-3</v>
      </c>
      <c r="CX61" s="186">
        <f>AQ61/100*'8. GVA assumptions'!$F$14</f>
        <v>1.10982757694186E-3</v>
      </c>
      <c r="CY61" s="186">
        <f>AR61/100*'8. GVA assumptions'!$F$14</f>
        <v>1.10982757694186E-3</v>
      </c>
      <c r="CZ61" s="186">
        <f>AS61/100*'8. GVA assumptions'!$F$15</f>
        <v>1.8592765990197029E-4</v>
      </c>
      <c r="DA61" s="186">
        <f>AT61/100*'8. GVA assumptions'!$F$15</f>
        <v>1.8592765990197029E-4</v>
      </c>
      <c r="DB61" s="186">
        <f>AU61/100*'8. GVA assumptions'!$F$16</f>
        <v>0</v>
      </c>
      <c r="DC61" s="186">
        <f>AV61/100*'8. GVA assumptions'!$F$16</f>
        <v>0</v>
      </c>
      <c r="DD61" s="185">
        <f t="shared" si="29"/>
        <v>7.6410898248819425E-3</v>
      </c>
      <c r="DE61" s="186">
        <f t="shared" si="30"/>
        <v>7.6410898248819425E-3</v>
      </c>
      <c r="DF61" s="195">
        <f>AY61/100*'8. GVA assumptions'!$F$8</f>
        <v>0</v>
      </c>
      <c r="DG61" s="186">
        <f>AZ61/100*'8. GVA assumptions'!$F$10</f>
        <v>3.1740527951915352E-4</v>
      </c>
      <c r="DH61" s="186">
        <f>BA61/100*'8. GVA assumptions'!$F$12</f>
        <v>0</v>
      </c>
      <c r="DI61" s="186">
        <f>BB61/100*'8. GVA assumptions'!$F$13</f>
        <v>6.0279293085189591E-3</v>
      </c>
      <c r="DJ61" s="186">
        <f>BC61/100*'8. GVA assumptions'!$F$14</f>
        <v>1.10982757694186E-3</v>
      </c>
      <c r="DK61" s="186">
        <f>BD61/100*'8. GVA assumptions'!$F$15</f>
        <v>1.8592765990197029E-4</v>
      </c>
      <c r="DL61" s="189">
        <f>BE61/100*'8. GVA assumptions'!$F$16</f>
        <v>0</v>
      </c>
      <c r="DM61" s="192">
        <f t="shared" si="31"/>
        <v>7.6410898248819425E-3</v>
      </c>
      <c r="DN61" s="193">
        <f t="shared" si="21"/>
        <v>0.10859825025766626</v>
      </c>
      <c r="DO61" s="154"/>
      <c r="DP61" s="154"/>
      <c r="DQ61" s="154"/>
      <c r="DR61" s="154"/>
      <c r="DS61" s="154"/>
      <c r="DT61" s="154"/>
    </row>
    <row r="62" spans="1:124">
      <c r="A62" s="292" t="s">
        <v>7</v>
      </c>
      <c r="B62" s="324">
        <f t="shared" ref="B62:H62" si="74">SUM(B7:B61)</f>
        <v>3.708157334018316</v>
      </c>
      <c r="C62" s="325">
        <f t="shared" si="74"/>
        <v>2.1332472352131524</v>
      </c>
      <c r="D62" s="325">
        <f t="shared" si="74"/>
        <v>0.40258113584184541</v>
      </c>
      <c r="E62" s="325">
        <f t="shared" si="74"/>
        <v>0.86381857228200498</v>
      </c>
      <c r="F62" s="325">
        <f t="shared" si="74"/>
        <v>1.3498135328023928</v>
      </c>
      <c r="G62" s="325">
        <f t="shared" si="74"/>
        <v>8.1549448456908119E-2</v>
      </c>
      <c r="H62" s="325">
        <f t="shared" si="74"/>
        <v>0</v>
      </c>
      <c r="I62" s="326">
        <f>SUM(B62:H62)</f>
        <v>8.5391672586146203</v>
      </c>
      <c r="J62" s="106"/>
      <c r="K62" s="337" t="s">
        <v>8</v>
      </c>
      <c r="L62" s="338" t="s">
        <v>8</v>
      </c>
      <c r="M62" s="339" t="s">
        <v>8</v>
      </c>
      <c r="N62" s="337" t="s">
        <v>8</v>
      </c>
      <c r="O62" s="338" t="s">
        <v>8</v>
      </c>
      <c r="P62" s="339" t="s">
        <v>8</v>
      </c>
      <c r="Q62" s="337" t="s">
        <v>8</v>
      </c>
      <c r="R62" s="338" t="s">
        <v>8</v>
      </c>
      <c r="S62" s="339" t="s">
        <v>8</v>
      </c>
      <c r="T62" s="337" t="s">
        <v>8</v>
      </c>
      <c r="U62" s="338" t="s">
        <v>8</v>
      </c>
      <c r="V62" s="339" t="s">
        <v>8</v>
      </c>
      <c r="W62" s="337" t="s">
        <v>8</v>
      </c>
      <c r="X62" s="338" t="s">
        <v>8</v>
      </c>
      <c r="Y62" s="339" t="s">
        <v>8</v>
      </c>
      <c r="Z62" s="337" t="s">
        <v>8</v>
      </c>
      <c r="AA62" s="338" t="s">
        <v>8</v>
      </c>
      <c r="AB62" s="339" t="s">
        <v>8</v>
      </c>
      <c r="AC62" s="338" t="s">
        <v>8</v>
      </c>
      <c r="AD62" s="338" t="s">
        <v>8</v>
      </c>
      <c r="AE62" s="339" t="s">
        <v>8</v>
      </c>
      <c r="AF62" s="337" t="s">
        <v>8</v>
      </c>
      <c r="AG62" s="338" t="s">
        <v>8</v>
      </c>
      <c r="AH62" s="339" t="s">
        <v>8</v>
      </c>
      <c r="AI62" s="324">
        <f>SUM(AI7:AI61)</f>
        <v>1.1717349840496734</v>
      </c>
      <c r="AJ62" s="334">
        <f t="shared" ref="AJ62:AV62" si="75">SUM(AJ7:AJ61)</f>
        <v>1.8206534626327411</v>
      </c>
      <c r="AK62" s="324">
        <f t="shared" si="75"/>
        <v>1.2730738872381966</v>
      </c>
      <c r="AL62" s="334">
        <f t="shared" si="75"/>
        <v>2.0247265692835414</v>
      </c>
      <c r="AM62" s="324">
        <f t="shared" si="75"/>
        <v>6.9261494016708799E-4</v>
      </c>
      <c r="AN62" s="334">
        <f t="shared" si="75"/>
        <v>6.9261494016708799E-4</v>
      </c>
      <c r="AO62" s="324">
        <f t="shared" si="75"/>
        <v>2.5946842094358713E-2</v>
      </c>
      <c r="AP62" s="334">
        <f t="shared" si="75"/>
        <v>0.76418720185036926</v>
      </c>
      <c r="AQ62" s="324">
        <f t="shared" si="75"/>
        <v>2.3551079565725101E-2</v>
      </c>
      <c r="AR62" s="334">
        <f t="shared" si="75"/>
        <v>1.1641801480885767</v>
      </c>
      <c r="AS62" s="324">
        <f t="shared" si="75"/>
        <v>9.5103180828140293E-4</v>
      </c>
      <c r="AT62" s="334">
        <f t="shared" si="75"/>
        <v>7.1325692956767744E-2</v>
      </c>
      <c r="AU62" s="325">
        <f>SUM(AU7:AU61)</f>
        <v>0</v>
      </c>
      <c r="AV62" s="325">
        <f t="shared" si="75"/>
        <v>0</v>
      </c>
      <c r="AW62" s="335">
        <f t="shared" ref="AW62:AW63" si="76">AU62+AS62+AQ62+AO62+AM62+AK62+AI62</f>
        <v>2.4959504396964025</v>
      </c>
      <c r="AX62" s="346">
        <f t="shared" ref="AX62:AX63" si="77">AV62+AT62+AR62+AP62+AN62+AL62+AJ62</f>
        <v>5.845765689752163</v>
      </c>
      <c r="AY62" s="348">
        <f>SUM(AY7:AY61)</f>
        <v>1.495868355764117</v>
      </c>
      <c r="AZ62" s="325">
        <f t="shared" ref="AZ62:BE62" si="78">SUM(AZ7:AZ61)</f>
        <v>1.6405510868238158</v>
      </c>
      <c r="BA62" s="325">
        <f t="shared" si="78"/>
        <v>6.9261494016708799E-4</v>
      </c>
      <c r="BB62" s="325">
        <f t="shared" si="78"/>
        <v>0.35823796405484915</v>
      </c>
      <c r="BC62" s="325">
        <f t="shared" si="78"/>
        <v>0.47624560627895751</v>
      </c>
      <c r="BD62" s="325">
        <f t="shared" si="78"/>
        <v>1.854469709540299E-2</v>
      </c>
      <c r="BE62" s="334">
        <f t="shared" si="78"/>
        <v>0</v>
      </c>
      <c r="BF62" s="324">
        <f>SUM(AY62:BE62)</f>
        <v>3.9901403249573093</v>
      </c>
      <c r="BG62" s="341">
        <f t="shared" si="16"/>
        <v>56.709483529676298</v>
      </c>
      <c r="BH62" s="154"/>
      <c r="BI62" s="324">
        <f>B62/100*'8. GVA assumptions'!$F$8</f>
        <v>1.7612383757163879</v>
      </c>
      <c r="BJ62" s="346">
        <f>C62/100*'8. GVA assumptions'!$F$10</f>
        <v>0.89381458337542263</v>
      </c>
      <c r="BK62" s="325">
        <f>D62/100*'8. GVA assumptions'!$F$12</f>
        <v>0.22502557086706954</v>
      </c>
      <c r="BL62" s="325">
        <f>E62/100*'8. GVA assumptions'!$F$13</f>
        <v>0.41827687261367053</v>
      </c>
      <c r="BM62" s="325">
        <f>F62/100*'8. GVA assumptions'!$F$14</f>
        <v>0.59817747763481044</v>
      </c>
      <c r="BN62" s="325">
        <f>G62/100*'8. GVA assumptions'!$F$15</f>
        <v>4.7893524983354273E-2</v>
      </c>
      <c r="BO62" s="325">
        <f>H62/100*'8. GVA assumptions'!$F$16</f>
        <v>0</v>
      </c>
      <c r="BP62" s="326">
        <f>SUM(BI62:BO62)</f>
        <v>3.9444264051907152</v>
      </c>
      <c r="BQ62" s="154"/>
      <c r="BR62" s="337" t="s">
        <v>8</v>
      </c>
      <c r="BS62" s="338" t="s">
        <v>8</v>
      </c>
      <c r="BT62" s="339" t="s">
        <v>8</v>
      </c>
      <c r="BU62" s="337" t="s">
        <v>8</v>
      </c>
      <c r="BV62" s="338" t="s">
        <v>8</v>
      </c>
      <c r="BW62" s="339" t="s">
        <v>8</v>
      </c>
      <c r="BX62" s="337" t="s">
        <v>8</v>
      </c>
      <c r="BY62" s="338" t="s">
        <v>8</v>
      </c>
      <c r="BZ62" s="339" t="s">
        <v>8</v>
      </c>
      <c r="CA62" s="337" t="s">
        <v>8</v>
      </c>
      <c r="CB62" s="338" t="s">
        <v>8</v>
      </c>
      <c r="CC62" s="339" t="s">
        <v>8</v>
      </c>
      <c r="CD62" s="337" t="s">
        <v>8</v>
      </c>
      <c r="CE62" s="338" t="s">
        <v>8</v>
      </c>
      <c r="CF62" s="339" t="s">
        <v>8</v>
      </c>
      <c r="CG62" s="337" t="s">
        <v>8</v>
      </c>
      <c r="CH62" s="338" t="s">
        <v>8</v>
      </c>
      <c r="CI62" s="339" t="s">
        <v>8</v>
      </c>
      <c r="CJ62" s="337" t="s">
        <v>8</v>
      </c>
      <c r="CK62" s="338" t="s">
        <v>8</v>
      </c>
      <c r="CL62" s="339" t="s">
        <v>8</v>
      </c>
      <c r="CM62" s="338" t="s">
        <v>8</v>
      </c>
      <c r="CN62" s="338" t="s">
        <v>8</v>
      </c>
      <c r="CO62" s="338" t="s">
        <v>8</v>
      </c>
      <c r="CP62" s="324">
        <f>AI62/100*'8. GVA assumptions'!$F$8</f>
        <v>0.55653102988523873</v>
      </c>
      <c r="CQ62" s="325">
        <f>AJ62/100*'8. GVA assumptions'!$F$8</f>
        <v>0.86474344490526078</v>
      </c>
      <c r="CR62" s="325">
        <f>AK62/100*'8. GVA assumptions'!$F$10</f>
        <v>0.53340840543231316</v>
      </c>
      <c r="CS62" s="325">
        <f>AL62/100*'8. GVA assumptions'!$F$10</f>
        <v>0.84834523870482859</v>
      </c>
      <c r="CT62" s="325">
        <f>AM62/100*'8. GVA assumptions'!$F$12</f>
        <v>3.871420154256519E-4</v>
      </c>
      <c r="CU62" s="325">
        <f>AN62/100*'8. GVA assumptions'!$F$12</f>
        <v>3.871420154256519E-4</v>
      </c>
      <c r="CV62" s="325">
        <f>AO62/100*'8. GVA assumptions'!$F$13</f>
        <v>1.2563939134531608E-2</v>
      </c>
      <c r="CW62" s="325">
        <f>AP62/100*'8. GVA assumptions'!$F$13</f>
        <v>0.37003352687468377</v>
      </c>
      <c r="CX62" s="325">
        <f>AQ62/100*'8. GVA assumptions'!$F$14</f>
        <v>1.0436793696203484E-2</v>
      </c>
      <c r="CY62" s="325">
        <f>AR62/100*'8. GVA assumptions'!$F$14</f>
        <v>0.51591299655320089</v>
      </c>
      <c r="CZ62" s="325">
        <f>AS62/100*'8. GVA assumptions'!$F$15</f>
        <v>5.5853554538702122E-4</v>
      </c>
      <c r="DA62" s="325">
        <f>AT62/100*'8. GVA assumptions'!$F$15</f>
        <v>4.1889171811935605E-2</v>
      </c>
      <c r="DB62" s="325">
        <f>AU62/100*'8. GVA assumptions'!$F$16</f>
        <v>0</v>
      </c>
      <c r="DC62" s="325">
        <f>AV62/100*'8. GVA assumptions'!$F$16</f>
        <v>0</v>
      </c>
      <c r="DD62" s="324">
        <f t="shared" ref="DD62:DD63" si="79">DB62+CZ62+CX62+CV62+CT62+CR62+CP62</f>
        <v>1.1138858457090997</v>
      </c>
      <c r="DE62" s="325">
        <f t="shared" ref="DE62:DE64" si="80">DC62+DA62+CY62+CW62+CU62+CS62+CQ62</f>
        <v>2.6413115208653353</v>
      </c>
      <c r="DF62" s="348">
        <f>AY62/100*'8. GVA assumptions'!$F$8</f>
        <v>0.7104824622790733</v>
      </c>
      <c r="DG62" s="325">
        <f>AZ62/100*'8. GVA assumptions'!$F$10</f>
        <v>0.6873785944595443</v>
      </c>
      <c r="DH62" s="325">
        <f>BA62/100*'8. GVA assumptions'!$F$12</f>
        <v>3.871420154256519E-4</v>
      </c>
      <c r="DI62" s="325">
        <f>BB62/100*'8. GVA assumptions'!$F$13</f>
        <v>0.17346542441256138</v>
      </c>
      <c r="DJ62" s="325">
        <f>BC62/100*'8. GVA assumptions'!$F$14</f>
        <v>0.21105092560982122</v>
      </c>
      <c r="DK62" s="325">
        <f>BD62/100*'8. GVA assumptions'!$F$15</f>
        <v>1.0891194612024171E-2</v>
      </c>
      <c r="DL62" s="334">
        <f>BE62/100*'8. GVA assumptions'!$F$16</f>
        <v>0</v>
      </c>
      <c r="DM62" s="324">
        <f>SUM(DF62:DL62)</f>
        <v>1.7936557433884499</v>
      </c>
      <c r="DN62" s="341">
        <f t="shared" si="21"/>
        <v>25.492158809899713</v>
      </c>
      <c r="DO62" s="154"/>
      <c r="DP62" s="154"/>
      <c r="DQ62" s="154"/>
      <c r="DR62" s="154"/>
      <c r="DS62" s="154"/>
      <c r="DT62" s="154"/>
    </row>
    <row r="63" spans="1:124">
      <c r="A63" s="327" t="s">
        <v>290</v>
      </c>
      <c r="B63" s="185">
        <f>B62-SUM(B8:B9,B11:B13,B15,B18:B19,B21,B25,B28,B31,B33,B37:B38,B40,B42,B44:B45,B47,B50,B52,B54,B56,B58)</f>
        <v>3.5346821882482224</v>
      </c>
      <c r="C63" s="186">
        <f t="shared" ref="C63:H63" si="81">C62-SUM(C8:C9,C11:C13,C15,C18:C19,C21,C25,C28,C31,C33,C37:C38,C40,C42,C44:C45,C47,C50,C52,C54,C56,C58)</f>
        <v>1.935561095022087</v>
      </c>
      <c r="D63" s="186">
        <f t="shared" si="81"/>
        <v>0.38680728219761606</v>
      </c>
      <c r="E63" s="186">
        <f t="shared" si="81"/>
        <v>0.84570534449833246</v>
      </c>
      <c r="F63" s="186">
        <f t="shared" si="81"/>
        <v>1.3012653123583009</v>
      </c>
      <c r="G63" s="186">
        <f t="shared" si="81"/>
        <v>7.5696769199992686E-2</v>
      </c>
      <c r="H63" s="186">
        <f t="shared" si="81"/>
        <v>0</v>
      </c>
      <c r="I63" s="187">
        <f t="shared" si="3"/>
        <v>8.0797179915245536</v>
      </c>
      <c r="J63" s="106"/>
      <c r="K63" s="127" t="s">
        <v>8</v>
      </c>
      <c r="L63" s="125" t="s">
        <v>8</v>
      </c>
      <c r="M63" s="126" t="s">
        <v>8</v>
      </c>
      <c r="N63" s="127" t="s">
        <v>8</v>
      </c>
      <c r="O63" s="125" t="s">
        <v>8</v>
      </c>
      <c r="P63" s="126" t="s">
        <v>8</v>
      </c>
      <c r="Q63" s="127" t="s">
        <v>8</v>
      </c>
      <c r="R63" s="125" t="s">
        <v>8</v>
      </c>
      <c r="S63" s="126" t="s">
        <v>8</v>
      </c>
      <c r="T63" s="127" t="s">
        <v>8</v>
      </c>
      <c r="U63" s="125" t="s">
        <v>8</v>
      </c>
      <c r="V63" s="126" t="s">
        <v>8</v>
      </c>
      <c r="W63" s="127" t="s">
        <v>8</v>
      </c>
      <c r="X63" s="125" t="s">
        <v>8</v>
      </c>
      <c r="Y63" s="126" t="s">
        <v>8</v>
      </c>
      <c r="Z63" s="127" t="s">
        <v>8</v>
      </c>
      <c r="AA63" s="125" t="s">
        <v>8</v>
      </c>
      <c r="AB63" s="126" t="s">
        <v>8</v>
      </c>
      <c r="AC63" s="125" t="s">
        <v>8</v>
      </c>
      <c r="AD63" s="125" t="s">
        <v>8</v>
      </c>
      <c r="AE63" s="126" t="s">
        <v>8</v>
      </c>
      <c r="AF63" s="127" t="s">
        <v>8</v>
      </c>
      <c r="AG63" s="125" t="s">
        <v>8</v>
      </c>
      <c r="AH63" s="126" t="s">
        <v>8</v>
      </c>
      <c r="AI63" s="190">
        <f>AI$62-SUM(AI$18:AI$19,AI$25,AI$28,AI$33,AI$37:AI$38,AI$44:AI$45,AI$47,AI$56,AI$58)</f>
        <v>1.1324072745839331</v>
      </c>
      <c r="AJ63" s="194">
        <f>AJ$62-SUM(AJ$8,AJ$9,AJ$18:AJ$19,AJ$25,AJ$28,AJ$33,AJ$37:AJ$38,AJ$44:AJ$45,AJ$47,AJ$54,AJ$56,AJ$58)</f>
        <v>1.6489668551316665</v>
      </c>
      <c r="AK63" s="190">
        <f>AK$62-SUM(AK$18:AK$19,AK$25,AK$28,AK$33,AK$37:AK$38,AK$44:AK$45,AK$47,AK$56,AK$58)</f>
        <v>1.21410751687796</v>
      </c>
      <c r="AL63" s="194">
        <f>AL$62-SUM(AL$8,AL$9,AL$18:AL$19,AL$25,AL$28,AL$33,AL$37:AL$38,AL$44:AL$45,AL$47,AL$54,AL$56,AL$58)</f>
        <v>1.8319535569633247</v>
      </c>
      <c r="AM63" s="190">
        <f>AM62</f>
        <v>6.9261494016708799E-4</v>
      </c>
      <c r="AN63" s="194">
        <f>AN62</f>
        <v>6.9261494016708799E-4</v>
      </c>
      <c r="AO63" s="190">
        <f>AO$62-SUM(AO$37:AO$38,AO$44:AO$45,AO$47,AO$58)</f>
        <v>2.4846397392210274E-2</v>
      </c>
      <c r="AP63" s="194">
        <f>AP$62-SUM(AP$8,AP$9,AP$18:AP$19,AP$25,AP$28,AP$33,AP$37:AP$38,AP$47,AP$56,AP$58)</f>
        <v>0.755108884443221</v>
      </c>
      <c r="AQ63" s="190">
        <f>AQ$62-SUM(AQ$40,AQ$58)</f>
        <v>2.3551079565725101E-2</v>
      </c>
      <c r="AR63" s="194">
        <f>AR$62-SUM(AR$8,AR$9,AR$18:AR$19,AR$25,AR$28,AR$33,AR$40,AR$47,AR$56,AR$58)</f>
        <v>1.1364821414674928</v>
      </c>
      <c r="AS63" s="190">
        <f>AS$62-SUM(AS$58)</f>
        <v>9.5103180828140293E-4</v>
      </c>
      <c r="AT63" s="194">
        <f>AT$62-SUM(AT$8,AT$9,AT$18:AT$19,AT$25,AT$28,AT$33,AT$47,AT$56,AT$58)</f>
        <v>6.5790851479468546E-2</v>
      </c>
      <c r="AU63" s="147">
        <f>AU$62-SUM(AU$18:AU$19,AU$25,AU$28,AU$37:AU$38,AU$56,AU$58)</f>
        <v>0</v>
      </c>
      <c r="AV63" s="147">
        <f>AV$62-SUM(AV$8,AV$9,AV$18:AV$19,AV$25,AV$28,AV$33,AV$37:AV$38,AV$47,AV$56,AV$58)</f>
        <v>0</v>
      </c>
      <c r="AW63" s="190">
        <f t="shared" si="76"/>
        <v>2.3965559151682769</v>
      </c>
      <c r="AX63" s="147">
        <f t="shared" si="77"/>
        <v>5.4389949044253409</v>
      </c>
      <c r="AY63" s="199">
        <f>AY$62-((AY$8+AY$9)*'9. BE assumptions'!B$7)-(AY$18+AY$19+AY$25+AY$28+AY$33+AY$44+AY$45+AY$47+AY$56)-(AY$38+AY$37)-AY58</f>
        <v>1.3903962714842009</v>
      </c>
      <c r="AZ63" s="147">
        <f>AZ$62-(AZ$8+AZ$9+AZ$38+AZ$37)-(AZ$18+AZ$19+AZ$25+AZ$28+AZ$33+AZ$44+AZ$45+AZ$47+AZ$56)-AZ58</f>
        <v>1.5146957763856557</v>
      </c>
      <c r="BA63" s="147">
        <f>BA$62-BA58</f>
        <v>6.9261494016708799E-4</v>
      </c>
      <c r="BB63" s="147">
        <f>BB$62-((BB$8+BB$9)*'9. BE assumptions'!E$7)-((BB$18+BB$19)*'9. BE assumptions'!E$17)-(BB$25*'9. BE assumptions'!E$24)-(BB$28*'9. BE assumptions'!E$27)-(BB$33*'9. BE assumptions'!E$32)-((BB$38+BB$37)*'9. BE assumptions'!E$36)-((BB$44+BB$45)*'9. BE assumptions'!E$43)-(BB$47*'9. BE assumptions'!E$46)-(BB$56*'9. BE assumptions'!E$55)-BB58</f>
        <v>0.35550963447799488</v>
      </c>
      <c r="BC63" s="147">
        <f>BC$62-((BC$8+BC$9)*'9. BE assumptions'!F$7)-((BC$18+BC$19)*'9. BE assumptions'!F$17)-(BC$25*'9. BE assumptions'!F$24)-(BC$28*'9. BE assumptions'!F$27)-(BC$33*'9. BE assumptions'!F$32)-((BC$38+BC$37)*'9. BE assumptions'!F$36)-((BC44+BC45)*'9. BE assumptions'!F$43)-(BC$47*'9. BE assumptions'!F$46)-(BC$56*'9. BE assumptions'!F$55)-BC58</f>
        <v>0.46896809675015133</v>
      </c>
      <c r="BD63" s="147">
        <f>BD$62-((BD$8+BD$9)*'9. BE assumptions'!G$7)-((BD$18+BD$19)*'9. BE assumptions'!G$17)-(BD$25*'9. BE assumptions'!G$24)-(BD$28*'9. BE assumptions'!G$27)-(BD$33*'9. BE assumptions'!G$32)-((BD$38+BD$37)*'9. BE assumptions'!G$36)-((BD44+BD45)*'9. BE assumptions'!G$43)-(BD$47*'9. BE assumptions'!G$46)-(BD$56*'9. BE assumptions'!G$55)-BD58</f>
        <v>1.7159247256430782E-2</v>
      </c>
      <c r="BE63" s="147">
        <f>BE$62-((BE$8+BE$9)*'9. BE assumptions'!H$7)-((BE$18+BE$19)*'9. BE assumptions'!H$17)-(BE$25*'9. BE assumptions'!H$24)-(BE$28*'9. BE assumptions'!H$27)-(BE$33*'9. BE assumptions'!H$32)-((BE$38+BE$37)*'9. BE assumptions'!H$36)-((BE44+BE45)*'9. BE assumptions'!H$43)-(BE$47*'9. BE assumptions'!H$46)-(BE$56*'9. BE assumptions'!H$55)-BE58</f>
        <v>0</v>
      </c>
      <c r="BF63" s="185">
        <f>SUM(AY63:BE63)</f>
        <v>3.7474216412946006</v>
      </c>
      <c r="BG63" s="193">
        <f t="shared" ref="BG63:BG64" si="82">NPV(3.5%,BF63,BF63,BF63,BF63,BF63,BF63,BF63,BF63,BF63,BF63,BF63,BF63,BF63,BF63,BF63,BF63,BF63,BF63,BF63,BF63)</f>
        <v>53.259867708542892</v>
      </c>
      <c r="BH63" s="154"/>
      <c r="BI63" s="185">
        <f>B63/100*'8. GVA assumptions'!$F$8</f>
        <v>1.678844060577608</v>
      </c>
      <c r="BJ63" s="147">
        <f>C63/100*'8. GVA assumptions'!$F$10</f>
        <v>0.81098557409918781</v>
      </c>
      <c r="BK63" s="186">
        <f>D63/100*'8. GVA assumptions'!$F$12</f>
        <v>0.21620866390086543</v>
      </c>
      <c r="BL63" s="186">
        <f>E63/100*'8. GVA assumptions'!$F$13</f>
        <v>0.40950611389951297</v>
      </c>
      <c r="BM63" s="186">
        <f>F63/100*'8. GVA assumptions'!$F$14</f>
        <v>0.57666306001846468</v>
      </c>
      <c r="BN63" s="186">
        <f>G63/100*'8. GVA assumptions'!$F$15</f>
        <v>4.4456279906721338E-2</v>
      </c>
      <c r="BO63" s="186">
        <f>H63/100*'8. GVA assumptions'!$F$16</f>
        <v>0</v>
      </c>
      <c r="BP63" s="187">
        <f t="shared" si="17"/>
        <v>3.73666375240236</v>
      </c>
      <c r="BQ63" s="154"/>
      <c r="BR63" s="127" t="s">
        <v>8</v>
      </c>
      <c r="BS63" s="125" t="s">
        <v>8</v>
      </c>
      <c r="BT63" s="126" t="s">
        <v>8</v>
      </c>
      <c r="BU63" s="127" t="s">
        <v>8</v>
      </c>
      <c r="BV63" s="125" t="s">
        <v>8</v>
      </c>
      <c r="BW63" s="126" t="s">
        <v>8</v>
      </c>
      <c r="BX63" s="127" t="s">
        <v>8</v>
      </c>
      <c r="BY63" s="125" t="s">
        <v>8</v>
      </c>
      <c r="BZ63" s="126" t="s">
        <v>8</v>
      </c>
      <c r="CA63" s="127" t="s">
        <v>8</v>
      </c>
      <c r="CB63" s="125" t="s">
        <v>8</v>
      </c>
      <c r="CC63" s="126" t="s">
        <v>8</v>
      </c>
      <c r="CD63" s="127" t="s">
        <v>8</v>
      </c>
      <c r="CE63" s="125" t="s">
        <v>8</v>
      </c>
      <c r="CF63" s="126" t="s">
        <v>8</v>
      </c>
      <c r="CG63" s="127" t="s">
        <v>8</v>
      </c>
      <c r="CH63" s="125" t="s">
        <v>8</v>
      </c>
      <c r="CI63" s="126" t="s">
        <v>8</v>
      </c>
      <c r="CJ63" s="127" t="s">
        <v>8</v>
      </c>
      <c r="CK63" s="125" t="s">
        <v>8</v>
      </c>
      <c r="CL63" s="126" t="s">
        <v>8</v>
      </c>
      <c r="CM63" s="125" t="s">
        <v>8</v>
      </c>
      <c r="CN63" s="125" t="s">
        <v>8</v>
      </c>
      <c r="CO63" s="125" t="s">
        <v>8</v>
      </c>
      <c r="CP63" s="185">
        <f>AI63/100*'8. GVA assumptions'!$F$8</f>
        <v>0.53785181406431037</v>
      </c>
      <c r="CQ63" s="186">
        <f>AJ63/100*'8. GVA assumptions'!$F$8</f>
        <v>0.78319861967537319</v>
      </c>
      <c r="CR63" s="186">
        <f>AK63/100*'8. GVA assumptions'!$F$10</f>
        <v>0.50870193874307856</v>
      </c>
      <c r="CS63" s="186">
        <f>AL63/100*'8. GVA assumptions'!$F$10</f>
        <v>0.76757479313769617</v>
      </c>
      <c r="CT63" s="186">
        <f>AM63/100*'8. GVA assumptions'!$F$12</f>
        <v>3.871420154256519E-4</v>
      </c>
      <c r="CU63" s="186">
        <f>AN63/100*'8. GVA assumptions'!$F$12</f>
        <v>3.871420154256519E-4</v>
      </c>
      <c r="CV63" s="186">
        <f>AO63/100*'8. GVA assumptions'!$F$13</f>
        <v>1.2031083528888688E-2</v>
      </c>
      <c r="CW63" s="186">
        <f>AP63/100*'8. GVA assumptions'!$F$13</f>
        <v>0.36563763827550166</v>
      </c>
      <c r="CX63" s="186">
        <f>AQ63/100*'8. GVA assumptions'!$F$14</f>
        <v>1.0436793696203484E-2</v>
      </c>
      <c r="CY63" s="186">
        <f>AR63/100*'8. GVA assumptions'!$F$14</f>
        <v>0.50363846875104279</v>
      </c>
      <c r="CZ63" s="186">
        <f>AS63/100*'8. GVA assumptions'!$F$15</f>
        <v>5.5853554538702122E-4</v>
      </c>
      <c r="DA63" s="186">
        <f>AT63/100*'8. GVA assumptions'!$F$15</f>
        <v>3.8638591046671347E-2</v>
      </c>
      <c r="DB63" s="186">
        <f>AU63/100*'8. GVA assumptions'!$F$16</f>
        <v>0</v>
      </c>
      <c r="DC63" s="186">
        <f>AV63/100*'8. GVA assumptions'!$F$16</f>
        <v>0</v>
      </c>
      <c r="DD63" s="185">
        <f t="shared" si="79"/>
        <v>1.0699673075932936</v>
      </c>
      <c r="DE63" s="186">
        <f t="shared" si="80"/>
        <v>2.459075252901711</v>
      </c>
      <c r="DF63" s="195">
        <f>AY63/100*'8. GVA assumptions'!$F$8</f>
        <v>0.66038710071056017</v>
      </c>
      <c r="DG63" s="186">
        <f>AZ63/100*'8. GVA assumptions'!$F$10</f>
        <v>0.63464616382141037</v>
      </c>
      <c r="DH63" s="186">
        <f>BA63/100*'8. GVA assumptions'!$F$12</f>
        <v>3.871420154256519E-4</v>
      </c>
      <c r="DI63" s="186">
        <f>BB63/100*'8. GVA assumptions'!$F$13</f>
        <v>0.17214431694916058</v>
      </c>
      <c r="DJ63" s="186">
        <f>BC63/100*'8. GVA assumptions'!$F$14</f>
        <v>0.20782585622978128</v>
      </c>
      <c r="DK63" s="186">
        <f>BD63/100*'8. GVA assumptions'!$F$15</f>
        <v>1.007752784012611E-2</v>
      </c>
      <c r="DL63" s="189">
        <f>BE63/100*'8. GVA assumptions'!$F$16</f>
        <v>0</v>
      </c>
      <c r="DM63" s="185">
        <f t="shared" ref="DM63:DM65" si="83">SUM(DF63:DL63)</f>
        <v>1.6854681075664641</v>
      </c>
      <c r="DN63" s="193">
        <f t="shared" ref="DN63:DN64" si="84">NPV(3.5%,DM63,DM63,DM63,DM63,DM63,DM63,DM63,DM63,DM63,DM63,DM63,DM63,DM63,DM63,DM63,DM63,DM63,DM63,DM63,DM63)</f>
        <v>23.954552497312918</v>
      </c>
      <c r="DO63" s="154"/>
      <c r="DP63" s="154"/>
      <c r="DQ63" s="154"/>
      <c r="DR63" s="154"/>
      <c r="DS63" s="154"/>
      <c r="DT63" s="154"/>
    </row>
    <row r="64" spans="1:124">
      <c r="A64" s="294" t="s">
        <v>291</v>
      </c>
      <c r="B64" s="185">
        <f>B62-SUM(B8:B9,B11:B13,B15,B18:B19,B21,B25,B28,B31,B33,B37:B38,B40,B42,B44:B45,B47,B50,B52,B54,B56,B57)</f>
        <v>3.0648600392841736</v>
      </c>
      <c r="C64" s="186">
        <f t="shared" ref="C64:H64" si="85">C62-SUM(C8:C9,C11:C13,C15,C18:C19,C21,C25,C28,C31,C33,C37:C38,C40,C42,C44:C45,C47,C50,C52,C54,C56,C57)</f>
        <v>1.8007201328043105</v>
      </c>
      <c r="D64" s="186">
        <f t="shared" si="85"/>
        <v>0.3651292511816161</v>
      </c>
      <c r="E64" s="186">
        <f t="shared" si="85"/>
        <v>0.84570534449833246</v>
      </c>
      <c r="F64" s="186">
        <f t="shared" si="85"/>
        <v>1.222017265483301</v>
      </c>
      <c r="G64" s="186">
        <f t="shared" si="85"/>
        <v>7.2580319248820802E-2</v>
      </c>
      <c r="H64" s="186">
        <f t="shared" si="85"/>
        <v>0</v>
      </c>
      <c r="I64" s="187">
        <f t="shared" si="3"/>
        <v>7.3710123525005553</v>
      </c>
      <c r="J64" s="106"/>
      <c r="K64" s="144" t="s">
        <v>8</v>
      </c>
      <c r="L64" s="142" t="s">
        <v>8</v>
      </c>
      <c r="M64" s="143" t="s">
        <v>8</v>
      </c>
      <c r="N64" s="144" t="s">
        <v>8</v>
      </c>
      <c r="O64" s="142" t="s">
        <v>8</v>
      </c>
      <c r="P64" s="143" t="s">
        <v>8</v>
      </c>
      <c r="Q64" s="144" t="s">
        <v>8</v>
      </c>
      <c r="R64" s="142" t="s">
        <v>8</v>
      </c>
      <c r="S64" s="143" t="s">
        <v>8</v>
      </c>
      <c r="T64" s="144" t="s">
        <v>8</v>
      </c>
      <c r="U64" s="142" t="s">
        <v>8</v>
      </c>
      <c r="V64" s="143" t="s">
        <v>8</v>
      </c>
      <c r="W64" s="144" t="s">
        <v>8</v>
      </c>
      <c r="X64" s="142" t="s">
        <v>8</v>
      </c>
      <c r="Y64" s="143" t="s">
        <v>8</v>
      </c>
      <c r="Z64" s="144" t="s">
        <v>8</v>
      </c>
      <c r="AA64" s="142" t="s">
        <v>8</v>
      </c>
      <c r="AB64" s="143" t="s">
        <v>8</v>
      </c>
      <c r="AC64" s="142" t="s">
        <v>8</v>
      </c>
      <c r="AD64" s="142" t="s">
        <v>8</v>
      </c>
      <c r="AE64" s="143" t="s">
        <v>8</v>
      </c>
      <c r="AF64" s="144" t="s">
        <v>8</v>
      </c>
      <c r="AG64" s="142" t="s">
        <v>8</v>
      </c>
      <c r="AH64" s="143" t="s">
        <v>8</v>
      </c>
      <c r="AI64" s="201">
        <f>AI$62-SUM(AI$18:AI$19,AI$25,AI$28,AI$33,AI$37:AI$38,AI$44:AI$45,AI$47,AI$56,AI$57)</f>
        <v>0.53029637599153245</v>
      </c>
      <c r="AJ64" s="200">
        <f>AJ$62-SUM(AJ$8,AJ$9,AJ$18:AJ$19,AJ$25,AJ$28,AJ$33,AJ$37:AJ$38,AJ$44:AJ$45,AJ$47,AJ$54,AJ$56,AJ$57)</f>
        <v>1.1791447061676177</v>
      </c>
      <c r="AK64" s="201">
        <f>AK$62-SUM(AK$18:AK$19,AK$25,AK$28,AK$33,AK$37:AK$38,AK$44:AK$45,AK$47,AK$56,AK$57)</f>
        <v>0.94614125693778872</v>
      </c>
      <c r="AL64" s="200">
        <f>AL$62-SUM(AL$8,AL$9,AL$18:AL$19,AL$25,AL$28,AL$33,AL$37:AL$38,AL$44:AL$45,AL$47,AL$54,AL$56,AL$57)</f>
        <v>1.6971125947455481</v>
      </c>
      <c r="AM64" s="201">
        <f>AM62</f>
        <v>6.9261494016708799E-4</v>
      </c>
      <c r="AN64" s="200">
        <f>AN62</f>
        <v>6.9261494016708799E-4</v>
      </c>
      <c r="AO64" s="201">
        <f>AO$62-SUM(AO$33,AO$37:AO$38,AO$44:AO$45,AO$47,AO$57)</f>
        <v>2.0828687392210277E-2</v>
      </c>
      <c r="AP64" s="200">
        <f>AP$62-SUM(AP$8,AP$9,AP$18:AP$19,AP$25,AP$28,AP$33,AP$37:AP$38,AP$47,AP$56,AP$57)</f>
        <v>0.755108884443221</v>
      </c>
      <c r="AQ64" s="201">
        <f>AQ$62-SUM(AQ$40,AQ$57)</f>
        <v>2.3551079565725101E-2</v>
      </c>
      <c r="AR64" s="200">
        <f>AR$62-SUM(AR$8,AR$9,AR$18:AR$19,AR$25,AR$28,AR$33,AR$40,AR$47,AR$56,AR$57)</f>
        <v>1.0572340945924927</v>
      </c>
      <c r="AS64" s="201">
        <f>AS$62-SUM(AS$57)</f>
        <v>9.5103180828140293E-4</v>
      </c>
      <c r="AT64" s="200">
        <f>AT$62-SUM(AT$8,AT$9,AT$18:AT$19,AT$25,AT$28,AT$33,AT$47,AT$56,AT$57)</f>
        <v>6.2674401528296675E-2</v>
      </c>
      <c r="AU64" s="202">
        <f>AU$62-SUM(AU$18:AU$19,AU$25,AU$28,AU$37:AU$38,AU$56,AU$57)</f>
        <v>0</v>
      </c>
      <c r="AV64" s="200">
        <f>AV$62-SUM(AV$8,AV$9,AV$18:AV$19,AV$25,AV$28,AV$33,AV$37:AV$38,AV$47,AV$56,AV$57)</f>
        <v>0</v>
      </c>
      <c r="AW64" s="203">
        <f>AU64+AS64+AQ64+AO64+AM64+AK64+AI64</f>
        <v>1.5224610466357049</v>
      </c>
      <c r="AX64" s="347">
        <f t="shared" ref="AX64" si="86">AV64+AT64+AR64+AP64+AN64+AL64+AJ64</f>
        <v>4.7519672964173436</v>
      </c>
      <c r="AY64" s="199">
        <f>AY$62-((AY$8+AY$9)*'9. BE assumptions'!B$7)-(AY$18+AY$19+AY$25+AY$28+AY$33+AY$44+AY$45+AY$47+AY$56)-(AY$38+AY$37)-AY57</f>
        <v>0.85442974770597602</v>
      </c>
      <c r="AZ64" s="147">
        <f>AZ$62-(AZ$8+AZ$9+AZ$38+AZ$37)-(AZ$18+AZ$19+AZ$25+AZ$28+AZ$33+AZ$44+AZ$45+AZ$47+AZ$56)-AZ57</f>
        <v>1.3132921653066818</v>
      </c>
      <c r="BA64" s="147">
        <f>BA$62-BA57</f>
        <v>6.9261494016708799E-4</v>
      </c>
      <c r="BB64" s="147">
        <f>BB$62-((BB$8+BB$9)*'9. BE assumptions'!E$7)-((BB$18+BB$19)*'9. BE assumptions'!E$17)-(BB$25*'9. BE assumptions'!E$24)-(BB$28*'9. BE assumptions'!E$27)-(BB$33*'9. BE assumptions'!E$32)-((BB$38+BB$37)*'9. BE assumptions'!E$36)-((BB$44+BB$45)*'9. BE assumptions'!E$43)-(BB$47*'9. BE assumptions'!E$46)-(BB$56*'9. BE assumptions'!E$55)-BB57</f>
        <v>0.35550963447799488</v>
      </c>
      <c r="BC64" s="147">
        <f>BC$62-((BC$8+BC$9)*'9. BE assumptions'!F$7)-((BC$18+BC$19)*'9. BE assumptions'!F$17)-(BC$25*'9. BE assumptions'!F$24)-(BC$28*'9. BE assumptions'!F$27)-(BC$33*'9. BE assumptions'!F$32)-((BC$38+BC$37)*'9. BE assumptions'!F$36)-((BC$44+BC$45)*'9. BE assumptions'!F$43)-(BC$47*'9. BE assumptions'!F$46)-(BC$56*'9. BE assumptions'!F$55)-BC57</f>
        <v>0.44915608503140131</v>
      </c>
      <c r="BD64" s="147">
        <f>BD$62-((BD$8+BD$9)*'9. BE assumptions'!G$7)-((BD$18+BD$19)*'9. BE assumptions'!G$17)-(BD$25*'9. BE assumptions'!G$24)-(BD$28*'9. BE assumptions'!G$27)-(BD$33*'9. BE assumptions'!G$32)-((BD$38+BD$37)*'9. BE assumptions'!G$36)-((BD$44+BD$45)*'9. BE assumptions'!G$43)-(BD$47*'9. BE assumptions'!G$46)-(BD$56*'9. BE assumptions'!G$55)-BD57</f>
        <v>1.6380134768637814E-2</v>
      </c>
      <c r="BE64" s="200">
        <f>BE$62-((BE$8+BE$9)/100*'9. BE assumptions'!H$7)-((BE$18+BE$19)/100*'9. BE assumptions'!H$17)-(BE$25/100*'9. BE assumptions'!H$24)-(BE$28/100*'9. BE assumptions'!H$27)-(BE$33/100*'9. BE assumptions'!H$32)-((BE$38+BE$37)/100*'9. BE assumptions'!H$36)-(BE$47/100*'9. BE assumptions'!H$46)-(BE$56/100*'9. BE assumptions'!H$55)-BE57</f>
        <v>0</v>
      </c>
      <c r="BF64" s="204">
        <f>SUM(AY64:BE64)</f>
        <v>2.9894603822308592</v>
      </c>
      <c r="BG64" s="193">
        <f t="shared" si="82"/>
        <v>42.487416607473449</v>
      </c>
      <c r="BH64" s="154"/>
      <c r="BI64" s="204">
        <f>B64/100*'8. GVA assumptions'!$F$8</f>
        <v>1.4556958163200366</v>
      </c>
      <c r="BJ64" s="202">
        <f>C64/100*'8. GVA assumptions'!$F$10</f>
        <v>0.75448822279495409</v>
      </c>
      <c r="BK64" s="205">
        <f>D64/100*'8. GVA assumptions'!$F$12</f>
        <v>0.2040915752686604</v>
      </c>
      <c r="BL64" s="205">
        <f>E64/100*'8. GVA assumptions'!$F$13</f>
        <v>0.40950611389951297</v>
      </c>
      <c r="BM64" s="205">
        <f>F64/100*'8. GVA assumptions'!$F$14</f>
        <v>0.5415438412262551</v>
      </c>
      <c r="BN64" s="205">
        <f>G64/100*'8. GVA assumptions'!$F$15</f>
        <v>4.2626006662449256E-2</v>
      </c>
      <c r="BO64" s="205">
        <f>H64/100*'8. GVA assumptions'!$F$16</f>
        <v>0</v>
      </c>
      <c r="BP64" s="282">
        <f t="shared" si="17"/>
        <v>3.4079515761718682</v>
      </c>
      <c r="BQ64" s="154"/>
      <c r="BR64" s="144" t="s">
        <v>8</v>
      </c>
      <c r="BS64" s="142" t="s">
        <v>8</v>
      </c>
      <c r="BT64" s="143" t="s">
        <v>8</v>
      </c>
      <c r="BU64" s="144" t="s">
        <v>8</v>
      </c>
      <c r="BV64" s="142" t="s">
        <v>8</v>
      </c>
      <c r="BW64" s="143" t="s">
        <v>8</v>
      </c>
      <c r="BX64" s="144" t="s">
        <v>8</v>
      </c>
      <c r="BY64" s="142" t="s">
        <v>8</v>
      </c>
      <c r="BZ64" s="143" t="s">
        <v>8</v>
      </c>
      <c r="CA64" s="144" t="s">
        <v>8</v>
      </c>
      <c r="CB64" s="142" t="s">
        <v>8</v>
      </c>
      <c r="CC64" s="143" t="s">
        <v>8</v>
      </c>
      <c r="CD64" s="144" t="s">
        <v>8</v>
      </c>
      <c r="CE64" s="142" t="s">
        <v>8</v>
      </c>
      <c r="CF64" s="143" t="s">
        <v>8</v>
      </c>
      <c r="CG64" s="144" t="s">
        <v>8</v>
      </c>
      <c r="CH64" s="142" t="s">
        <v>8</v>
      </c>
      <c r="CI64" s="143" t="s">
        <v>8</v>
      </c>
      <c r="CJ64" s="144" t="s">
        <v>8</v>
      </c>
      <c r="CK64" s="142" t="s">
        <v>8</v>
      </c>
      <c r="CL64" s="143" t="s">
        <v>8</v>
      </c>
      <c r="CM64" s="142" t="s">
        <v>8</v>
      </c>
      <c r="CN64" s="142" t="s">
        <v>8</v>
      </c>
      <c r="CO64" s="142" t="s">
        <v>8</v>
      </c>
      <c r="CP64" s="204">
        <f>AI64/100*'8. GVA assumptions'!$F$8</f>
        <v>0.25187127831156914</v>
      </c>
      <c r="CQ64" s="205">
        <f>AJ64/100*'8. GVA assumptions'!$F$8</f>
        <v>0.56005037541780167</v>
      </c>
      <c r="CR64" s="205">
        <f>AK64/100*'8. GVA assumptions'!$F$10</f>
        <v>0.39642608668359491</v>
      </c>
      <c r="CS64" s="205">
        <f>AL64/100*'8. GVA assumptions'!$F$10</f>
        <v>0.71107744183346233</v>
      </c>
      <c r="CT64" s="205">
        <f>AM64/100*'8. GVA assumptions'!$F$12</f>
        <v>3.871420154256519E-4</v>
      </c>
      <c r="CU64" s="205">
        <f>AN64/100*'8. GVA assumptions'!$F$12</f>
        <v>3.871420154256519E-4</v>
      </c>
      <c r="CV64" s="205">
        <f>AO64/100*'8. GVA assumptions'!$F$13</f>
        <v>1.0085634301709948E-2</v>
      </c>
      <c r="CW64" s="205">
        <f>AP64/100*'8. GVA assumptions'!$F$13</f>
        <v>0.36563763827550166</v>
      </c>
      <c r="CX64" s="205">
        <f>AQ64/100*'8. GVA assumptions'!$F$14</f>
        <v>1.0436793696203484E-2</v>
      </c>
      <c r="CY64" s="205">
        <f>AR64/100*'8. GVA assumptions'!$F$14</f>
        <v>0.46851924995883309</v>
      </c>
      <c r="CZ64" s="205">
        <f>AS64/100*'8. GVA assumptions'!$F$15</f>
        <v>5.5853554538702122E-4</v>
      </c>
      <c r="DA64" s="205">
        <f>AT64/100*'8. GVA assumptions'!$F$15</f>
        <v>3.6808317802399286E-2</v>
      </c>
      <c r="DB64" s="205">
        <f>AU64/100*'8. GVA assumptions'!$F$16</f>
        <v>0</v>
      </c>
      <c r="DC64" s="205">
        <f>AV64/100*'8. GVA assumptions'!$F$16</f>
        <v>0</v>
      </c>
      <c r="DD64" s="204">
        <f>DB64+CZ64+CX64+CV64+CT64+CR64+CP64</f>
        <v>0.66976547055389013</v>
      </c>
      <c r="DE64" s="205">
        <f t="shared" si="80"/>
        <v>2.1424801653034238</v>
      </c>
      <c r="DF64" s="195">
        <f>AY64/100*'8. GVA assumptions'!$F$8</f>
        <v>0.40582271070540382</v>
      </c>
      <c r="DG64" s="186">
        <f>AZ64/100*'8. GVA assumptions'!$F$10</f>
        <v>0.55025956213955174</v>
      </c>
      <c r="DH64" s="186">
        <f>BA64/100*'8. GVA assumptions'!$F$12</f>
        <v>3.871420154256519E-4</v>
      </c>
      <c r="DI64" s="186">
        <f>BB64/100*'8. GVA assumptions'!$F$13</f>
        <v>0.17214431694916058</v>
      </c>
      <c r="DJ64" s="186">
        <f>BC64/100*'8. GVA assumptions'!$F$14</f>
        <v>0.19904605153172883</v>
      </c>
      <c r="DK64" s="186">
        <f>BD64/100*'8. GVA assumptions'!$F$15</f>
        <v>9.6199595290580933E-3</v>
      </c>
      <c r="DL64" s="189">
        <f>BE64/100*'8. GVA assumptions'!$F$16</f>
        <v>0</v>
      </c>
      <c r="DM64" s="185">
        <f t="shared" si="83"/>
        <v>1.3372797428703287</v>
      </c>
      <c r="DN64" s="193">
        <f t="shared" si="84"/>
        <v>19.005959033204181</v>
      </c>
      <c r="DO64" s="154"/>
      <c r="DP64" s="154"/>
      <c r="DQ64" s="154"/>
      <c r="DR64" s="154"/>
      <c r="DS64" s="154"/>
      <c r="DT64" s="154"/>
    </row>
    <row r="65" spans="1:124">
      <c r="A65" s="328" t="s">
        <v>192</v>
      </c>
      <c r="B65" s="329" t="s">
        <v>8</v>
      </c>
      <c r="C65" s="330" t="s">
        <v>8</v>
      </c>
      <c r="D65" s="330" t="s">
        <v>8</v>
      </c>
      <c r="E65" s="330" t="s">
        <v>8</v>
      </c>
      <c r="F65" s="330" t="s">
        <v>8</v>
      </c>
      <c r="G65" s="330" t="s">
        <v>8</v>
      </c>
      <c r="H65" s="330" t="s">
        <v>8</v>
      </c>
      <c r="I65" s="331" t="s">
        <v>8</v>
      </c>
      <c r="J65" s="154"/>
      <c r="K65" s="329" t="s">
        <v>8</v>
      </c>
      <c r="L65" s="330" t="s">
        <v>8</v>
      </c>
      <c r="M65" s="336" t="s">
        <v>8</v>
      </c>
      <c r="N65" s="329" t="s">
        <v>8</v>
      </c>
      <c r="O65" s="330" t="s">
        <v>8</v>
      </c>
      <c r="P65" s="336" t="s">
        <v>8</v>
      </c>
      <c r="Q65" s="329" t="s">
        <v>8</v>
      </c>
      <c r="R65" s="330" t="s">
        <v>8</v>
      </c>
      <c r="S65" s="336" t="s">
        <v>8</v>
      </c>
      <c r="T65" s="329" t="s">
        <v>8</v>
      </c>
      <c r="U65" s="330" t="s">
        <v>8</v>
      </c>
      <c r="V65" s="336" t="s">
        <v>8</v>
      </c>
      <c r="W65" s="329" t="s">
        <v>8</v>
      </c>
      <c r="X65" s="330" t="s">
        <v>8</v>
      </c>
      <c r="Y65" s="336" t="s">
        <v>8</v>
      </c>
      <c r="Z65" s="329" t="s">
        <v>8</v>
      </c>
      <c r="AA65" s="330" t="s">
        <v>8</v>
      </c>
      <c r="AB65" s="336" t="s">
        <v>8</v>
      </c>
      <c r="AC65" s="330" t="s">
        <v>8</v>
      </c>
      <c r="AD65" s="330" t="s">
        <v>8</v>
      </c>
      <c r="AE65" s="330" t="s">
        <v>8</v>
      </c>
      <c r="AF65" s="330" t="s">
        <v>8</v>
      </c>
      <c r="AG65" s="340"/>
      <c r="AH65" s="336" t="s">
        <v>8</v>
      </c>
      <c r="AI65" s="329" t="s">
        <v>8</v>
      </c>
      <c r="AJ65" s="336" t="s">
        <v>8</v>
      </c>
      <c r="AK65" s="329" t="s">
        <v>8</v>
      </c>
      <c r="AL65" s="336" t="s">
        <v>8</v>
      </c>
      <c r="AM65" s="329" t="s">
        <v>8</v>
      </c>
      <c r="AN65" s="336" t="s">
        <v>8</v>
      </c>
      <c r="AO65" s="329" t="s">
        <v>8</v>
      </c>
      <c r="AP65" s="336" t="s">
        <v>8</v>
      </c>
      <c r="AQ65" s="329" t="s">
        <v>8</v>
      </c>
      <c r="AR65" s="336" t="s">
        <v>8</v>
      </c>
      <c r="AS65" s="329" t="s">
        <v>8</v>
      </c>
      <c r="AT65" s="336" t="s">
        <v>8</v>
      </c>
      <c r="AU65" s="330" t="s">
        <v>8</v>
      </c>
      <c r="AV65" s="330" t="s">
        <v>8</v>
      </c>
      <c r="AW65" s="330" t="s">
        <v>8</v>
      </c>
      <c r="AX65" s="330" t="s">
        <v>8</v>
      </c>
      <c r="AY65" s="349">
        <f>(AY63+AY64)/2</f>
        <v>1.1224130095950884</v>
      </c>
      <c r="AZ65" s="343">
        <f t="shared" ref="AZ65:BE65" si="87">(AZ63+AZ64)/2</f>
        <v>1.4139939708461688</v>
      </c>
      <c r="BA65" s="343">
        <f t="shared" si="87"/>
        <v>6.9261494016708799E-4</v>
      </c>
      <c r="BB65" s="343">
        <f t="shared" si="87"/>
        <v>0.35550963447799488</v>
      </c>
      <c r="BC65" s="343">
        <f t="shared" si="87"/>
        <v>0.45906209089077632</v>
      </c>
      <c r="BD65" s="343">
        <f t="shared" si="87"/>
        <v>1.6769691012534296E-2</v>
      </c>
      <c r="BE65" s="344">
        <f t="shared" si="87"/>
        <v>0</v>
      </c>
      <c r="BF65" s="342">
        <f>SUM(AY65:BE65)</f>
        <v>3.3684410117627301</v>
      </c>
      <c r="BG65" s="345">
        <f t="shared" ref="BG65" si="88">NPV(3.5%,BF65,BF65,BF65,BF65,BF65,BF65,BF65,BF65,BF65,BF65,BF65,BF65,BF65,BF65,BF65,BF65,BF65,BF65,BF65,BF65)</f>
        <v>47.873642158008181</v>
      </c>
      <c r="BH65" s="154"/>
      <c r="BI65" s="329" t="s">
        <v>8</v>
      </c>
      <c r="BJ65" s="330" t="s">
        <v>8</v>
      </c>
      <c r="BK65" s="330" t="s">
        <v>8</v>
      </c>
      <c r="BL65" s="330" t="s">
        <v>8</v>
      </c>
      <c r="BM65" s="330" t="s">
        <v>8</v>
      </c>
      <c r="BN65" s="330" t="s">
        <v>8</v>
      </c>
      <c r="BO65" s="330" t="s">
        <v>8</v>
      </c>
      <c r="BP65" s="331" t="s">
        <v>8</v>
      </c>
      <c r="BQ65" s="154"/>
      <c r="BR65" s="329" t="s">
        <v>8</v>
      </c>
      <c r="BS65" s="330" t="s">
        <v>8</v>
      </c>
      <c r="BT65" s="336" t="s">
        <v>8</v>
      </c>
      <c r="BU65" s="329" t="s">
        <v>8</v>
      </c>
      <c r="BV65" s="330" t="s">
        <v>8</v>
      </c>
      <c r="BW65" s="336" t="s">
        <v>8</v>
      </c>
      <c r="BX65" s="329" t="s">
        <v>8</v>
      </c>
      <c r="BY65" s="330" t="s">
        <v>8</v>
      </c>
      <c r="BZ65" s="336" t="s">
        <v>8</v>
      </c>
      <c r="CA65" s="329" t="s">
        <v>8</v>
      </c>
      <c r="CB65" s="330" t="s">
        <v>8</v>
      </c>
      <c r="CC65" s="336" t="s">
        <v>8</v>
      </c>
      <c r="CD65" s="329" t="s">
        <v>8</v>
      </c>
      <c r="CE65" s="330" t="s">
        <v>8</v>
      </c>
      <c r="CF65" s="336" t="s">
        <v>8</v>
      </c>
      <c r="CG65" s="329" t="s">
        <v>8</v>
      </c>
      <c r="CH65" s="330" t="s">
        <v>8</v>
      </c>
      <c r="CI65" s="336" t="s">
        <v>8</v>
      </c>
      <c r="CJ65" s="329" t="s">
        <v>8</v>
      </c>
      <c r="CK65" s="330" t="s">
        <v>8</v>
      </c>
      <c r="CL65" s="336" t="s">
        <v>8</v>
      </c>
      <c r="CM65" s="330" t="s">
        <v>8</v>
      </c>
      <c r="CN65" s="340"/>
      <c r="CO65" s="330" t="s">
        <v>8</v>
      </c>
      <c r="CP65" s="329" t="s">
        <v>8</v>
      </c>
      <c r="CQ65" s="330" t="s">
        <v>8</v>
      </c>
      <c r="CR65" s="330" t="s">
        <v>8</v>
      </c>
      <c r="CS65" s="330" t="s">
        <v>8</v>
      </c>
      <c r="CT65" s="330" t="s">
        <v>8</v>
      </c>
      <c r="CU65" s="330" t="s">
        <v>8</v>
      </c>
      <c r="CV65" s="330" t="s">
        <v>8</v>
      </c>
      <c r="CW65" s="330" t="s">
        <v>8</v>
      </c>
      <c r="CX65" s="330" t="s">
        <v>8</v>
      </c>
      <c r="CY65" s="330" t="s">
        <v>8</v>
      </c>
      <c r="CZ65" s="330" t="s">
        <v>8</v>
      </c>
      <c r="DA65" s="330" t="s">
        <v>8</v>
      </c>
      <c r="DB65" s="330" t="s">
        <v>8</v>
      </c>
      <c r="DC65" s="330" t="s">
        <v>8</v>
      </c>
      <c r="DD65" s="330" t="s">
        <v>8</v>
      </c>
      <c r="DE65" s="330" t="s">
        <v>8</v>
      </c>
      <c r="DF65" s="349">
        <f>AY65/100*'8. GVA assumptions'!$F$8</f>
        <v>0.53310490570798197</v>
      </c>
      <c r="DG65" s="343">
        <f>AZ65/100*'8. GVA assumptions'!$F$10</f>
        <v>0.59245286298048117</v>
      </c>
      <c r="DH65" s="343">
        <f>BA65/100*'8. GVA assumptions'!$F$12</f>
        <v>3.871420154256519E-4</v>
      </c>
      <c r="DI65" s="343">
        <f>BB65/100*'8. GVA assumptions'!$F$13</f>
        <v>0.17214431694916058</v>
      </c>
      <c r="DJ65" s="343">
        <f>BC65/100*'8. GVA assumptions'!$F$14</f>
        <v>0.20343595388075505</v>
      </c>
      <c r="DK65" s="343">
        <f>BD65/100*'8. GVA assumptions'!$F$15</f>
        <v>9.8487436845921001E-3</v>
      </c>
      <c r="DL65" s="344">
        <f>BE65/100*'8. GVA assumptions'!$F$16</f>
        <v>0</v>
      </c>
      <c r="DM65" s="342">
        <f t="shared" si="83"/>
        <v>1.5113739252183966</v>
      </c>
      <c r="DN65" s="345">
        <f t="shared" ref="DN65" si="89">NPV(3.5%,DM65,DM65,DM65,DM65,DM65,DM65,DM65,DM65,DM65,DM65,DM65,DM65,DM65,DM65,DM65,DM65,DM65,DM65,DM65,DM65)</f>
        <v>21.480255765258551</v>
      </c>
      <c r="DO65" s="154"/>
      <c r="DP65" s="154"/>
      <c r="DQ65" s="154"/>
      <c r="DR65" s="154"/>
      <c r="DS65" s="154"/>
      <c r="DT65" s="154"/>
    </row>
    <row r="66" spans="1:124">
      <c r="A66" s="154"/>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86"/>
      <c r="AZ66" s="186"/>
      <c r="BA66" s="186"/>
      <c r="BB66" s="186"/>
      <c r="BC66" s="186"/>
      <c r="BD66" s="186"/>
      <c r="BE66" s="186"/>
      <c r="BF66" s="186"/>
      <c r="BG66" s="192"/>
      <c r="BH66" s="154"/>
      <c r="BI66" s="154"/>
      <c r="BJ66" s="154"/>
      <c r="BK66" s="154"/>
      <c r="BL66" s="154"/>
      <c r="BM66" s="154"/>
      <c r="BN66" s="154"/>
      <c r="BO66" s="154"/>
      <c r="BP66" s="154"/>
      <c r="BQ66" s="154"/>
      <c r="BR66" s="154"/>
      <c r="BS66" s="154"/>
      <c r="BT66" s="154"/>
      <c r="BU66" s="154"/>
      <c r="BV66" s="154"/>
      <c r="BW66" s="154"/>
      <c r="BX66" s="154"/>
      <c r="BY66" s="154"/>
      <c r="BZ66" s="154"/>
      <c r="CA66" s="154"/>
      <c r="CB66" s="154"/>
      <c r="CC66" s="154"/>
      <c r="CD66" s="154"/>
      <c r="CE66" s="154"/>
      <c r="CF66" s="154"/>
      <c r="CG66" s="154"/>
      <c r="CH66" s="154"/>
      <c r="CI66" s="154"/>
      <c r="CJ66" s="154"/>
      <c r="CK66" s="154"/>
      <c r="CL66" s="154"/>
      <c r="CM66" s="154"/>
      <c r="CN66" s="154"/>
      <c r="CO66" s="154"/>
      <c r="CP66" s="154"/>
      <c r="CQ66" s="154"/>
      <c r="CR66" s="154"/>
      <c r="CS66" s="154"/>
      <c r="CT66" s="154"/>
      <c r="CU66" s="154"/>
      <c r="CV66" s="154"/>
      <c r="CW66" s="154"/>
      <c r="CX66" s="154"/>
      <c r="CY66" s="154"/>
      <c r="CZ66" s="154"/>
      <c r="DA66" s="154"/>
      <c r="DB66" s="154"/>
      <c r="DC66" s="154"/>
      <c r="DD66" s="154"/>
      <c r="DE66" s="154"/>
      <c r="DF66" s="186"/>
      <c r="DG66" s="186"/>
      <c r="DH66" s="186"/>
      <c r="DI66" s="186"/>
      <c r="DJ66" s="186"/>
      <c r="DK66" s="186"/>
      <c r="DL66" s="186"/>
      <c r="DM66" s="186"/>
      <c r="DN66" s="192"/>
      <c r="DO66" s="154"/>
      <c r="DP66" s="154"/>
      <c r="DQ66" s="154"/>
      <c r="DR66" s="154"/>
      <c r="DS66" s="154"/>
      <c r="DT66" s="154"/>
    </row>
    <row r="67" spans="1:124">
      <c r="A67" s="154" t="s">
        <v>177</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207"/>
      <c r="AG67" s="207"/>
      <c r="AH67" s="207"/>
      <c r="AI67" s="207"/>
      <c r="AJ67" s="207"/>
      <c r="AK67" s="207"/>
      <c r="AL67" s="207"/>
      <c r="AM67" s="207"/>
      <c r="AN67" s="207"/>
      <c r="AO67" s="207"/>
      <c r="AP67" s="207"/>
      <c r="AQ67" s="207"/>
      <c r="AR67" s="207"/>
      <c r="AS67" s="207"/>
      <c r="AT67" s="207"/>
      <c r="AU67" s="207"/>
      <c r="AV67" s="207"/>
      <c r="AW67" s="207"/>
      <c r="AX67" s="207"/>
      <c r="AY67" s="154"/>
      <c r="AZ67" s="154"/>
      <c r="BA67" s="154"/>
      <c r="BB67" s="154"/>
      <c r="BC67" s="154"/>
      <c r="BD67" s="154"/>
      <c r="BE67" s="154"/>
      <c r="BF67" s="154"/>
      <c r="BG67" s="154"/>
      <c r="BH67" s="154"/>
      <c r="BI67" s="154"/>
      <c r="BJ67" s="154"/>
      <c r="BK67" s="154"/>
      <c r="BL67" s="154"/>
      <c r="BM67" s="154"/>
      <c r="BN67" s="154"/>
      <c r="BO67" s="154"/>
      <c r="BP67" s="154"/>
      <c r="BQ67" s="154"/>
      <c r="BR67" s="154"/>
      <c r="BS67" s="154"/>
      <c r="BT67" s="154"/>
      <c r="BU67" s="154"/>
      <c r="BV67" s="154"/>
      <c r="BW67" s="154"/>
      <c r="BX67" s="154"/>
      <c r="BY67" s="154"/>
      <c r="BZ67" s="154"/>
      <c r="CA67" s="154"/>
      <c r="CB67" s="154"/>
      <c r="CC67" s="154"/>
      <c r="CD67" s="154"/>
      <c r="CE67" s="154"/>
      <c r="CF67" s="154"/>
      <c r="CG67" s="154"/>
      <c r="CH67" s="154"/>
      <c r="CI67" s="154"/>
      <c r="CJ67" s="154"/>
      <c r="CK67" s="154"/>
      <c r="CL67" s="154"/>
      <c r="CM67" s="154"/>
      <c r="CN67" s="154"/>
      <c r="CO67" s="154"/>
      <c r="CP67" s="154"/>
      <c r="CQ67" s="154"/>
      <c r="CR67" s="154"/>
      <c r="CS67" s="154"/>
      <c r="CT67" s="154"/>
      <c r="CU67" s="154"/>
      <c r="CV67" s="154"/>
      <c r="CW67" s="154"/>
      <c r="CX67" s="154"/>
      <c r="CY67" s="154"/>
      <c r="CZ67" s="154"/>
      <c r="DA67" s="154"/>
      <c r="DB67" s="154"/>
      <c r="DC67" s="154"/>
      <c r="DD67" s="154"/>
      <c r="DE67" s="154"/>
      <c r="DF67" s="154"/>
      <c r="DG67" s="154"/>
      <c r="DH67" s="154"/>
      <c r="DI67" s="154"/>
      <c r="DJ67" s="154"/>
      <c r="DK67" s="154"/>
      <c r="DL67" s="154"/>
      <c r="DM67" s="154"/>
      <c r="DN67" s="154"/>
      <c r="DO67" s="154"/>
      <c r="DP67" s="154"/>
      <c r="DQ67" s="154"/>
      <c r="DR67" s="154"/>
      <c r="DS67" s="154"/>
      <c r="DT67" s="154"/>
    </row>
    <row r="68" spans="1:124">
      <c r="A68" s="154" t="s">
        <v>178</v>
      </c>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154"/>
      <c r="BB68" s="154"/>
      <c r="BC68" s="154"/>
      <c r="BD68" s="154"/>
      <c r="BE68" s="154"/>
      <c r="BF68" s="154"/>
      <c r="BG68" s="154"/>
      <c r="BH68" s="154"/>
      <c r="BI68" s="154"/>
      <c r="BJ68" s="154"/>
      <c r="BK68" s="154"/>
      <c r="BL68" s="154"/>
      <c r="BM68" s="154"/>
      <c r="BN68" s="154"/>
      <c r="BO68" s="154"/>
      <c r="BP68" s="154"/>
      <c r="BQ68" s="154"/>
      <c r="BR68" s="154"/>
      <c r="BS68" s="154"/>
      <c r="BT68" s="154"/>
      <c r="BU68" s="154"/>
      <c r="BV68" s="154"/>
      <c r="BW68" s="154"/>
      <c r="BX68" s="154"/>
      <c r="BY68" s="154"/>
      <c r="BZ68" s="154"/>
      <c r="CA68" s="154"/>
      <c r="CB68" s="154"/>
      <c r="CC68" s="154"/>
      <c r="CD68" s="154"/>
      <c r="CE68" s="154"/>
      <c r="CF68" s="154"/>
      <c r="CG68" s="154"/>
      <c r="CH68" s="154"/>
      <c r="CI68" s="154"/>
      <c r="CJ68" s="154"/>
      <c r="CK68" s="154"/>
      <c r="CL68" s="154"/>
      <c r="CM68" s="154"/>
      <c r="CN68" s="154"/>
      <c r="CO68" s="154"/>
      <c r="CP68" s="154"/>
      <c r="CQ68" s="154"/>
      <c r="CR68" s="154"/>
      <c r="CS68" s="154"/>
      <c r="CT68" s="154"/>
      <c r="CU68" s="154"/>
      <c r="CV68" s="154"/>
      <c r="CW68" s="154"/>
      <c r="CX68" s="154"/>
      <c r="CY68" s="154"/>
      <c r="CZ68" s="154"/>
      <c r="DA68" s="154"/>
      <c r="DB68" s="154"/>
      <c r="DC68" s="154"/>
      <c r="DD68" s="154"/>
      <c r="DE68" s="154"/>
      <c r="DF68" s="154"/>
      <c r="DG68" s="154"/>
      <c r="DH68" s="154"/>
      <c r="DI68" s="154"/>
      <c r="DJ68" s="154"/>
      <c r="DK68" s="154"/>
      <c r="DL68" s="154"/>
      <c r="DM68" s="154"/>
      <c r="DN68" s="154"/>
      <c r="DO68" s="154"/>
      <c r="DP68" s="154"/>
      <c r="DQ68" s="154"/>
      <c r="DR68" s="154"/>
      <c r="DS68" s="154"/>
      <c r="DT68" s="154"/>
    </row>
    <row r="69" spans="1:124">
      <c r="A69" s="154" t="s">
        <v>187</v>
      </c>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54"/>
      <c r="BP69" s="154"/>
      <c r="BQ69" s="154"/>
      <c r="BR69" s="154"/>
      <c r="BS69" s="154"/>
      <c r="BT69" s="154"/>
      <c r="BU69" s="154"/>
      <c r="BV69" s="154"/>
      <c r="BW69" s="154"/>
      <c r="BX69" s="154"/>
      <c r="BY69" s="154"/>
      <c r="BZ69" s="154"/>
      <c r="CA69" s="154"/>
      <c r="CB69" s="154"/>
      <c r="CC69" s="154"/>
      <c r="CD69" s="154"/>
      <c r="CE69" s="154"/>
      <c r="CF69" s="154"/>
      <c r="CG69" s="154"/>
      <c r="CH69" s="154"/>
      <c r="CI69" s="154"/>
      <c r="CJ69" s="154"/>
      <c r="CK69" s="154"/>
      <c r="CL69" s="154"/>
      <c r="CM69" s="154"/>
      <c r="CN69" s="154"/>
      <c r="CO69" s="154"/>
      <c r="CP69" s="154"/>
      <c r="CQ69" s="154"/>
      <c r="CR69" s="154"/>
      <c r="CS69" s="154"/>
      <c r="CT69" s="154"/>
      <c r="CU69" s="154"/>
      <c r="CV69" s="154"/>
      <c r="CW69" s="154"/>
      <c r="CX69" s="154"/>
      <c r="CY69" s="154"/>
      <c r="CZ69" s="154"/>
      <c r="DA69" s="154"/>
      <c r="DB69" s="154"/>
      <c r="DC69" s="154"/>
      <c r="DD69" s="154"/>
      <c r="DE69" s="154"/>
      <c r="DF69" s="154"/>
      <c r="DG69" s="154"/>
      <c r="DH69" s="154"/>
      <c r="DI69" s="154"/>
      <c r="DJ69" s="154"/>
      <c r="DK69" s="154"/>
      <c r="DL69" s="154"/>
      <c r="DM69" s="154"/>
      <c r="DN69" s="154"/>
      <c r="DO69" s="154"/>
      <c r="DP69" s="154"/>
      <c r="DQ69" s="154"/>
      <c r="DR69" s="154"/>
      <c r="DS69" s="154"/>
      <c r="DT69" s="154"/>
    </row>
    <row r="70" spans="1:124">
      <c r="A70" s="154" t="s">
        <v>255</v>
      </c>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207"/>
      <c r="AZ70" s="207"/>
      <c r="BA70" s="207"/>
      <c r="BB70" s="207"/>
      <c r="BC70" s="207"/>
      <c r="BD70" s="207"/>
      <c r="BE70" s="207"/>
      <c r="BF70" s="154"/>
      <c r="BG70" s="154"/>
      <c r="BH70" s="154"/>
      <c r="BI70" s="154"/>
      <c r="BJ70" s="154"/>
      <c r="BK70" s="154"/>
      <c r="BL70" s="154"/>
      <c r="BM70" s="154"/>
      <c r="BN70" s="154"/>
      <c r="BO70" s="154"/>
      <c r="BP70" s="154"/>
      <c r="BQ70" s="154"/>
      <c r="BR70" s="154"/>
      <c r="BS70" s="154"/>
      <c r="BT70" s="154"/>
      <c r="BU70" s="154"/>
      <c r="BV70" s="154"/>
      <c r="BW70" s="154"/>
      <c r="BX70" s="154"/>
      <c r="BY70" s="154"/>
      <c r="BZ70" s="154"/>
      <c r="CA70" s="154"/>
      <c r="CB70" s="154"/>
      <c r="CC70" s="154"/>
      <c r="CD70" s="154"/>
      <c r="CE70" s="154"/>
      <c r="CF70" s="154"/>
      <c r="CG70" s="154"/>
      <c r="CH70" s="154"/>
      <c r="CI70" s="154"/>
      <c r="CJ70" s="154"/>
      <c r="CK70" s="154"/>
      <c r="CL70" s="154"/>
      <c r="CM70" s="154"/>
      <c r="CN70" s="154"/>
      <c r="CO70" s="154"/>
      <c r="CP70" s="154"/>
      <c r="CQ70" s="154"/>
      <c r="CR70" s="154"/>
      <c r="CS70" s="154"/>
      <c r="CT70" s="154"/>
      <c r="CU70" s="154"/>
      <c r="CV70" s="154"/>
      <c r="CW70" s="154"/>
      <c r="CX70" s="154"/>
      <c r="CY70" s="154"/>
      <c r="CZ70" s="154"/>
      <c r="DA70" s="154"/>
      <c r="DB70" s="154"/>
      <c r="DC70" s="154"/>
      <c r="DD70" s="154"/>
      <c r="DE70" s="154"/>
      <c r="DF70" s="154"/>
      <c r="DG70" s="154"/>
      <c r="DH70" s="154"/>
      <c r="DI70" s="154"/>
      <c r="DJ70" s="154"/>
      <c r="DK70" s="154"/>
      <c r="DL70" s="154"/>
      <c r="DM70" s="154"/>
      <c r="DN70" s="154"/>
      <c r="DO70" s="154"/>
      <c r="DP70" s="154"/>
      <c r="DQ70" s="154"/>
      <c r="DR70" s="154"/>
      <c r="DS70" s="154"/>
      <c r="DT70" s="154"/>
    </row>
    <row r="71" spans="1:124">
      <c r="A71" s="154" t="s">
        <v>190</v>
      </c>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207"/>
      <c r="AZ71" s="207"/>
      <c r="BA71" s="207"/>
      <c r="BB71" s="207"/>
      <c r="BC71" s="207"/>
      <c r="BD71" s="207"/>
      <c r="BE71" s="154"/>
      <c r="BF71" s="154"/>
      <c r="BG71" s="154"/>
      <c r="BH71" s="154"/>
      <c r="BI71" s="154"/>
      <c r="BJ71" s="154"/>
      <c r="BK71" s="154"/>
      <c r="BL71" s="154"/>
      <c r="BM71" s="154"/>
      <c r="BN71" s="154"/>
      <c r="BO71" s="154"/>
      <c r="BP71" s="154"/>
      <c r="BQ71" s="154"/>
      <c r="BR71" s="154"/>
      <c r="BS71" s="154"/>
      <c r="BT71" s="154"/>
      <c r="BU71" s="154"/>
      <c r="BV71" s="154"/>
      <c r="BW71" s="154"/>
      <c r="BX71" s="154"/>
      <c r="BY71" s="154"/>
      <c r="BZ71" s="154"/>
      <c r="CA71" s="154"/>
      <c r="CB71" s="154"/>
      <c r="CC71" s="154"/>
      <c r="CD71" s="154"/>
      <c r="CE71" s="154"/>
      <c r="CF71" s="154"/>
      <c r="CG71" s="154"/>
      <c r="CH71" s="154"/>
      <c r="CI71" s="154"/>
      <c r="CJ71" s="154"/>
      <c r="CK71" s="154"/>
      <c r="CL71" s="154"/>
      <c r="CM71" s="154"/>
      <c r="CN71" s="154"/>
      <c r="CO71" s="154"/>
      <c r="CP71" s="154"/>
      <c r="CQ71" s="154"/>
      <c r="CR71" s="154"/>
      <c r="CS71" s="154"/>
      <c r="CT71" s="154"/>
      <c r="CU71" s="154"/>
      <c r="CV71" s="154"/>
      <c r="CW71" s="154"/>
      <c r="CX71" s="154"/>
      <c r="CY71" s="154"/>
      <c r="CZ71" s="154"/>
      <c r="DA71" s="154"/>
      <c r="DB71" s="154"/>
      <c r="DC71" s="154"/>
      <c r="DD71" s="154"/>
      <c r="DE71" s="154"/>
      <c r="DF71" s="154"/>
      <c r="DG71" s="154"/>
      <c r="DH71" s="154"/>
      <c r="DI71" s="154"/>
      <c r="DJ71" s="154"/>
      <c r="DK71" s="154"/>
      <c r="DL71" s="154"/>
      <c r="DM71" s="154"/>
      <c r="DN71" s="154"/>
      <c r="DO71" s="154"/>
      <c r="DP71" s="154"/>
      <c r="DQ71" s="154"/>
      <c r="DR71" s="154"/>
      <c r="DS71" s="154"/>
      <c r="DT71" s="154"/>
    </row>
    <row r="72" spans="1:124">
      <c r="A72" s="158" t="s">
        <v>256</v>
      </c>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c r="BC72" s="154"/>
      <c r="BD72" s="154"/>
      <c r="BE72" s="154"/>
      <c r="BF72" s="154"/>
      <c r="BG72" s="154"/>
      <c r="BH72" s="154"/>
      <c r="BI72" s="154"/>
      <c r="BJ72" s="154"/>
      <c r="BK72" s="154"/>
      <c r="BL72" s="154"/>
      <c r="BM72" s="154"/>
      <c r="BN72" s="154"/>
      <c r="BO72" s="154"/>
      <c r="BP72" s="154"/>
      <c r="BQ72" s="154"/>
      <c r="BR72" s="154"/>
      <c r="BS72" s="154"/>
      <c r="BT72" s="154"/>
      <c r="BU72" s="154"/>
      <c r="BV72" s="154"/>
      <c r="BW72" s="154"/>
      <c r="BX72" s="154"/>
      <c r="BY72" s="154"/>
      <c r="BZ72" s="154"/>
      <c r="CA72" s="154"/>
      <c r="CB72" s="154"/>
      <c r="CC72" s="154"/>
      <c r="CD72" s="154"/>
      <c r="CE72" s="154"/>
      <c r="CF72" s="154"/>
      <c r="CG72" s="154"/>
      <c r="CH72" s="154"/>
      <c r="CI72" s="154"/>
      <c r="CJ72" s="154"/>
      <c r="CK72" s="154"/>
      <c r="CL72" s="154"/>
      <c r="CM72" s="154"/>
      <c r="CN72" s="154"/>
      <c r="CO72" s="154"/>
      <c r="CP72" s="154"/>
      <c r="CQ72" s="154"/>
      <c r="CR72" s="154"/>
      <c r="CS72" s="154"/>
      <c r="CT72" s="154"/>
      <c r="CU72" s="154"/>
      <c r="CV72" s="154"/>
      <c r="CW72" s="154"/>
      <c r="CX72" s="154"/>
      <c r="CY72" s="154"/>
      <c r="CZ72" s="154"/>
      <c r="DA72" s="154"/>
      <c r="DB72" s="154"/>
      <c r="DC72" s="154"/>
      <c r="DD72" s="154"/>
      <c r="DE72" s="154"/>
      <c r="DF72" s="154"/>
      <c r="DG72" s="154"/>
      <c r="DH72" s="154"/>
      <c r="DI72" s="154"/>
      <c r="DJ72" s="154"/>
      <c r="DK72" s="154"/>
      <c r="DL72" s="154"/>
      <c r="DM72" s="154"/>
      <c r="DN72" s="154"/>
      <c r="DO72" s="154"/>
      <c r="DP72" s="154"/>
      <c r="DQ72" s="154"/>
      <c r="DR72" s="154"/>
      <c r="DS72" s="154"/>
      <c r="DT72" s="154"/>
    </row>
    <row r="73" spans="1:124">
      <c r="A73" s="154"/>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4"/>
      <c r="BQ73" s="154"/>
      <c r="BR73" s="154"/>
      <c r="BS73" s="154"/>
      <c r="BT73" s="154"/>
      <c r="BU73" s="154"/>
      <c r="BV73" s="154"/>
      <c r="BW73" s="154"/>
      <c r="BX73" s="154"/>
      <c r="BY73" s="154"/>
      <c r="BZ73" s="154"/>
      <c r="CA73" s="154"/>
      <c r="CB73" s="154"/>
      <c r="CC73" s="154"/>
      <c r="CD73" s="154"/>
      <c r="CE73" s="154"/>
      <c r="CF73" s="154"/>
      <c r="CG73" s="154"/>
      <c r="CH73" s="154"/>
      <c r="CI73" s="154"/>
      <c r="CJ73" s="154"/>
      <c r="CK73" s="154"/>
      <c r="CL73" s="154"/>
      <c r="CM73" s="154"/>
      <c r="CN73" s="154"/>
      <c r="CO73" s="154"/>
      <c r="CP73" s="154"/>
      <c r="CQ73" s="154"/>
      <c r="CR73" s="154"/>
      <c r="CS73" s="154"/>
      <c r="CT73" s="154"/>
      <c r="CU73" s="154"/>
      <c r="CV73" s="154"/>
      <c r="CW73" s="154"/>
      <c r="CX73" s="154"/>
      <c r="CY73" s="154"/>
      <c r="CZ73" s="154"/>
      <c r="DA73" s="154"/>
      <c r="DB73" s="154"/>
      <c r="DC73" s="154"/>
      <c r="DD73" s="154"/>
      <c r="DE73" s="154"/>
      <c r="DF73" s="154"/>
      <c r="DG73" s="154"/>
      <c r="DH73" s="154"/>
      <c r="DI73" s="154"/>
      <c r="DJ73" s="154"/>
      <c r="DK73" s="154"/>
      <c r="DL73" s="154"/>
      <c r="DM73" s="154"/>
      <c r="DN73" s="154"/>
      <c r="DO73" s="154"/>
      <c r="DP73" s="154"/>
      <c r="DQ73" s="154"/>
      <c r="DR73" s="154"/>
      <c r="DS73" s="154"/>
      <c r="DT73" s="154"/>
    </row>
    <row r="74" spans="1:124">
      <c r="A74" s="154"/>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4"/>
      <c r="BQ74" s="154"/>
      <c r="BR74" s="154"/>
      <c r="BS74" s="154"/>
      <c r="BT74" s="154"/>
      <c r="BU74" s="154"/>
      <c r="BV74" s="154"/>
      <c r="BW74" s="154"/>
      <c r="BX74" s="154"/>
      <c r="BY74" s="154"/>
      <c r="BZ74" s="154"/>
      <c r="CA74" s="154"/>
      <c r="CB74" s="154"/>
      <c r="CC74" s="154"/>
      <c r="CD74" s="154"/>
      <c r="CE74" s="154"/>
      <c r="CF74" s="154"/>
      <c r="CG74" s="154"/>
      <c r="CH74" s="154"/>
      <c r="CI74" s="154"/>
      <c r="CJ74" s="154"/>
      <c r="CK74" s="154"/>
      <c r="CL74" s="154"/>
      <c r="CM74" s="154"/>
      <c r="CN74" s="154"/>
      <c r="CO74" s="154"/>
      <c r="CP74" s="154"/>
      <c r="CQ74" s="154"/>
      <c r="CR74" s="154"/>
      <c r="CS74" s="154"/>
      <c r="CT74" s="154"/>
      <c r="CU74" s="154"/>
      <c r="CV74" s="154"/>
      <c r="CW74" s="154"/>
      <c r="CX74" s="154"/>
      <c r="CY74" s="154"/>
      <c r="CZ74" s="154"/>
      <c r="DA74" s="154"/>
      <c r="DB74" s="154"/>
      <c r="DC74" s="154"/>
      <c r="DD74" s="154"/>
      <c r="DE74" s="154"/>
      <c r="DF74" s="154"/>
      <c r="DG74" s="154"/>
      <c r="DH74" s="154"/>
      <c r="DI74" s="154"/>
      <c r="DJ74" s="154"/>
      <c r="DK74" s="154"/>
      <c r="DL74" s="154"/>
      <c r="DM74" s="154"/>
      <c r="DN74" s="154"/>
      <c r="DO74" s="154"/>
      <c r="DP74" s="154"/>
      <c r="DQ74" s="154"/>
      <c r="DR74" s="154"/>
      <c r="DS74" s="154"/>
      <c r="DT74" s="154"/>
    </row>
    <row r="75" spans="1:124">
      <c r="A75" s="154"/>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4"/>
      <c r="BC75" s="154"/>
      <c r="BD75" s="154"/>
      <c r="BE75" s="154"/>
      <c r="BF75" s="154"/>
      <c r="BG75" s="154"/>
      <c r="BH75" s="154"/>
      <c r="BI75" s="154"/>
      <c r="BJ75" s="154"/>
      <c r="BK75" s="154"/>
      <c r="BL75" s="154"/>
      <c r="BM75" s="154"/>
      <c r="BN75" s="154"/>
      <c r="BO75" s="154"/>
      <c r="BP75" s="154"/>
      <c r="BQ75" s="154"/>
      <c r="BR75" s="154"/>
      <c r="BS75" s="154"/>
      <c r="BT75" s="154"/>
      <c r="BU75" s="154"/>
      <c r="BV75" s="154"/>
      <c r="BW75" s="154"/>
      <c r="BX75" s="154"/>
      <c r="BY75" s="154"/>
      <c r="BZ75" s="154"/>
      <c r="CA75" s="154"/>
      <c r="CB75" s="154"/>
      <c r="CC75" s="154"/>
      <c r="CD75" s="154"/>
      <c r="CE75" s="154"/>
      <c r="CF75" s="154"/>
      <c r="CG75" s="154"/>
      <c r="CH75" s="154"/>
      <c r="CI75" s="154"/>
      <c r="CJ75" s="154"/>
      <c r="CK75" s="154"/>
      <c r="CL75" s="154"/>
      <c r="CM75" s="154"/>
      <c r="CN75" s="154"/>
      <c r="CO75" s="154"/>
      <c r="CP75" s="154"/>
      <c r="CQ75" s="154"/>
      <c r="CR75" s="154"/>
      <c r="CS75" s="154"/>
      <c r="CT75" s="154"/>
      <c r="CU75" s="154"/>
      <c r="CV75" s="154"/>
      <c r="CW75" s="154"/>
      <c r="CX75" s="154"/>
      <c r="CY75" s="154"/>
      <c r="CZ75" s="154"/>
      <c r="DA75" s="154"/>
      <c r="DB75" s="154"/>
      <c r="DC75" s="154"/>
      <c r="DD75" s="154"/>
      <c r="DE75" s="154"/>
      <c r="DF75" s="154"/>
      <c r="DG75" s="154"/>
      <c r="DH75" s="154"/>
      <c r="DI75" s="154"/>
      <c r="DJ75" s="154"/>
      <c r="DK75" s="154"/>
      <c r="DL75" s="154"/>
      <c r="DM75" s="154"/>
      <c r="DN75" s="154"/>
      <c r="DO75" s="154"/>
      <c r="DP75" s="154"/>
      <c r="DQ75" s="154"/>
      <c r="DR75" s="154"/>
      <c r="DS75" s="154"/>
      <c r="DT75" s="154"/>
    </row>
    <row r="76" spans="1:124">
      <c r="A76" s="154"/>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c r="BF76" s="154"/>
      <c r="BG76" s="154"/>
      <c r="BH76" s="154"/>
      <c r="BI76" s="154"/>
      <c r="BJ76" s="154"/>
      <c r="BK76" s="154"/>
      <c r="BL76" s="154"/>
      <c r="BM76" s="154"/>
      <c r="BN76" s="154"/>
      <c r="BO76" s="154"/>
      <c r="BP76" s="154"/>
      <c r="BQ76" s="154"/>
      <c r="BR76" s="154"/>
      <c r="BS76" s="154"/>
      <c r="BT76" s="154"/>
      <c r="BU76" s="154"/>
      <c r="BV76" s="154"/>
      <c r="BW76" s="154"/>
      <c r="BX76" s="154"/>
      <c r="BY76" s="154"/>
      <c r="BZ76" s="154"/>
      <c r="CA76" s="154"/>
      <c r="CB76" s="154"/>
      <c r="CC76" s="154"/>
      <c r="CD76" s="154"/>
      <c r="CE76" s="154"/>
      <c r="CF76" s="154"/>
      <c r="CG76" s="154"/>
      <c r="CH76" s="154"/>
      <c r="CI76" s="154"/>
      <c r="CJ76" s="154"/>
      <c r="CK76" s="154"/>
      <c r="CL76" s="154"/>
      <c r="CM76" s="154"/>
      <c r="CN76" s="154"/>
      <c r="CO76" s="154"/>
      <c r="CP76" s="154"/>
      <c r="CQ76" s="154"/>
      <c r="CR76" s="154"/>
      <c r="CS76" s="154"/>
      <c r="CT76" s="154"/>
      <c r="CU76" s="154"/>
      <c r="CV76" s="154"/>
      <c r="CW76" s="154"/>
      <c r="CX76" s="154"/>
      <c r="CY76" s="154"/>
      <c r="CZ76" s="154"/>
      <c r="DA76" s="154"/>
      <c r="DB76" s="154"/>
      <c r="DC76" s="154"/>
      <c r="DD76" s="154"/>
      <c r="DE76" s="154"/>
      <c r="DF76" s="154"/>
      <c r="DG76" s="154"/>
      <c r="DH76" s="154"/>
      <c r="DI76" s="154"/>
      <c r="DJ76" s="154"/>
      <c r="DK76" s="154"/>
      <c r="DL76" s="154"/>
      <c r="DM76" s="154"/>
      <c r="DN76" s="154"/>
      <c r="DO76" s="154"/>
      <c r="DP76" s="154"/>
      <c r="DQ76" s="154"/>
      <c r="DR76" s="154"/>
      <c r="DS76" s="154"/>
      <c r="DT76" s="154"/>
    </row>
    <row r="77" spans="1:124">
      <c r="AI77" s="76"/>
      <c r="AJ77" s="76"/>
      <c r="AK77" s="76"/>
      <c r="AL77" s="76"/>
      <c r="AM77" s="76"/>
      <c r="AN77" s="76"/>
      <c r="AO77" s="76"/>
      <c r="AP77" s="76"/>
      <c r="AQ77" s="76"/>
      <c r="AR77" s="76"/>
      <c r="AS77" s="76"/>
      <c r="AT77" s="76"/>
      <c r="AU77" s="76"/>
      <c r="AV77" s="76"/>
      <c r="AW77" s="76"/>
      <c r="AX77" s="76"/>
      <c r="BH77" s="76"/>
      <c r="BI77" s="76"/>
      <c r="BJ77" s="76"/>
      <c r="BK77" s="76"/>
      <c r="BL77" s="76"/>
      <c r="BM77" s="76"/>
      <c r="BN77" s="76"/>
      <c r="BO77" s="76"/>
      <c r="BP77" s="76"/>
      <c r="BQ77" s="76"/>
    </row>
    <row r="78" spans="1:124">
      <c r="AI78" s="76"/>
      <c r="AJ78" s="76"/>
      <c r="AK78" s="76"/>
      <c r="AL78" s="76"/>
      <c r="AM78" s="76"/>
      <c r="AN78" s="76"/>
      <c r="AO78" s="76"/>
      <c r="AP78" s="76"/>
      <c r="AQ78" s="76"/>
      <c r="AR78" s="76"/>
      <c r="AS78" s="76"/>
      <c r="AT78" s="76"/>
      <c r="AU78" s="76"/>
      <c r="AV78" s="76"/>
      <c r="AW78" s="76"/>
      <c r="AX78" s="76"/>
      <c r="BH78" s="76"/>
      <c r="BI78" s="76"/>
      <c r="BJ78" s="76"/>
      <c r="BK78" s="76"/>
      <c r="BL78" s="76"/>
      <c r="BM78" s="76"/>
      <c r="BN78" s="76"/>
      <c r="BO78" s="76"/>
      <c r="BP78" s="76"/>
      <c r="BQ78" s="76"/>
    </row>
    <row r="79" spans="1:124">
      <c r="AI79" s="76"/>
      <c r="AJ79" s="76"/>
      <c r="AK79" s="76"/>
      <c r="AL79" s="76"/>
      <c r="AM79" s="76"/>
      <c r="AN79" s="76"/>
      <c r="AO79" s="76"/>
      <c r="AP79" s="76"/>
      <c r="AQ79" s="76"/>
      <c r="AR79" s="76"/>
      <c r="AS79" s="76"/>
      <c r="AT79" s="76"/>
      <c r="AU79" s="76"/>
      <c r="AV79" s="76"/>
      <c r="AW79" s="76"/>
      <c r="AX79" s="76"/>
      <c r="BH79" s="76"/>
      <c r="BI79" s="76"/>
      <c r="BJ79" s="76"/>
      <c r="BK79" s="76"/>
      <c r="BL79" s="76"/>
      <c r="BM79" s="76"/>
      <c r="BN79" s="76"/>
      <c r="BO79" s="76"/>
      <c r="BP79" s="76"/>
      <c r="BQ79" s="76"/>
    </row>
    <row r="80" spans="1:124">
      <c r="AI80" s="76"/>
      <c r="AJ80" s="76"/>
      <c r="AK80" s="76"/>
      <c r="AL80" s="76"/>
      <c r="AM80" s="76"/>
      <c r="AN80" s="76"/>
      <c r="AO80" s="76"/>
      <c r="AP80" s="76"/>
      <c r="AQ80" s="76"/>
      <c r="AR80" s="76"/>
      <c r="AS80" s="76"/>
      <c r="AT80" s="76"/>
      <c r="AU80" s="76"/>
      <c r="AV80" s="76"/>
      <c r="AW80" s="76"/>
      <c r="AX80" s="76"/>
      <c r="BH80" s="76"/>
      <c r="BI80" s="76"/>
      <c r="BJ80" s="76"/>
      <c r="BK80" s="76"/>
      <c r="BL80" s="76"/>
      <c r="BM80" s="76"/>
      <c r="BN80" s="76"/>
      <c r="BO80" s="76"/>
      <c r="BP80" s="76"/>
      <c r="BQ80" s="76"/>
    </row>
    <row r="81" spans="1:69">
      <c r="AI81" s="76"/>
      <c r="AJ81" s="76"/>
      <c r="AK81" s="76"/>
      <c r="AL81" s="76"/>
      <c r="AM81" s="76"/>
      <c r="AN81" s="76"/>
      <c r="AO81" s="76"/>
      <c r="AP81" s="76"/>
      <c r="AQ81" s="76"/>
      <c r="AR81" s="76"/>
      <c r="AS81" s="76"/>
      <c r="AT81" s="76"/>
      <c r="AU81" s="76"/>
      <c r="AV81" s="76"/>
      <c r="AW81" s="76"/>
      <c r="AX81" s="76"/>
      <c r="BH81" s="76"/>
      <c r="BI81" s="76"/>
      <c r="BJ81" s="76"/>
      <c r="BK81" s="76"/>
      <c r="BL81" s="76"/>
      <c r="BM81" s="76"/>
      <c r="BN81" s="76"/>
      <c r="BO81" s="76"/>
      <c r="BP81" s="76"/>
      <c r="BQ81" s="76"/>
    </row>
    <row r="82" spans="1:69">
      <c r="AI82" s="76"/>
      <c r="AJ82" s="76"/>
      <c r="AK82" s="76"/>
      <c r="AL82" s="76"/>
      <c r="AM82" s="76"/>
      <c r="AN82" s="76"/>
      <c r="AO82" s="76"/>
      <c r="AP82" s="76"/>
      <c r="AQ82" s="76"/>
      <c r="AR82" s="76"/>
      <c r="AS82" s="76"/>
      <c r="AT82" s="76"/>
      <c r="AU82" s="76"/>
      <c r="AV82" s="76"/>
      <c r="AW82" s="76"/>
      <c r="AX82" s="76"/>
      <c r="BH82" s="76"/>
      <c r="BI82" s="76"/>
      <c r="BJ82" s="76"/>
      <c r="BK82" s="76"/>
      <c r="BL82" s="76"/>
      <c r="BM82" s="76"/>
      <c r="BN82" s="76"/>
      <c r="BO82" s="76"/>
      <c r="BP82" s="76"/>
      <c r="BQ82" s="76"/>
    </row>
    <row r="83" spans="1:69">
      <c r="AI83" s="76"/>
      <c r="AJ83" s="76"/>
      <c r="AK83" s="76"/>
      <c r="AL83" s="76"/>
      <c r="AM83" s="76"/>
      <c r="AN83" s="76"/>
      <c r="AO83" s="76"/>
      <c r="AP83" s="76"/>
      <c r="AQ83" s="76"/>
      <c r="AR83" s="76"/>
      <c r="AS83" s="76"/>
      <c r="AT83" s="76"/>
      <c r="AU83" s="76"/>
      <c r="AV83" s="76"/>
      <c r="AW83" s="76"/>
      <c r="AX83" s="76"/>
      <c r="BH83" s="76"/>
      <c r="BI83" s="76"/>
      <c r="BJ83" s="76"/>
      <c r="BK83" s="76"/>
      <c r="BL83" s="76"/>
      <c r="BM83" s="76"/>
      <c r="BN83" s="76"/>
      <c r="BO83" s="76"/>
      <c r="BP83" s="76"/>
      <c r="BQ83" s="76"/>
    </row>
    <row r="84" spans="1:69">
      <c r="AI84" s="76"/>
      <c r="AJ84" s="76"/>
      <c r="AK84" s="76"/>
      <c r="AL84" s="76"/>
      <c r="AM84" s="76"/>
      <c r="AN84" s="76"/>
      <c r="AO84" s="76"/>
      <c r="AP84" s="76"/>
      <c r="AQ84" s="76"/>
      <c r="AR84" s="76"/>
      <c r="AS84" s="76"/>
      <c r="AT84" s="76"/>
      <c r="AU84" s="76"/>
      <c r="AV84" s="76"/>
      <c r="AW84" s="76"/>
      <c r="AX84" s="76"/>
      <c r="BH84" s="76"/>
      <c r="BI84" s="76"/>
      <c r="BJ84" s="76"/>
      <c r="BK84" s="76"/>
      <c r="BL84" s="76"/>
      <c r="BM84" s="76"/>
      <c r="BN84" s="76"/>
      <c r="BO84" s="76"/>
      <c r="BP84" s="76"/>
      <c r="BQ84" s="76"/>
    </row>
    <row r="85" spans="1:69">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BH85" s="76"/>
      <c r="BI85" s="76"/>
      <c r="BJ85" s="76"/>
      <c r="BK85" s="76"/>
      <c r="BL85" s="76"/>
      <c r="BM85" s="76"/>
      <c r="BN85" s="76"/>
      <c r="BO85" s="76"/>
      <c r="BP85" s="76"/>
      <c r="BQ85" s="76"/>
    </row>
    <row r="86" spans="1:69">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BH86" s="76"/>
      <c r="BI86" s="76"/>
      <c r="BJ86" s="76"/>
      <c r="BK86" s="76"/>
      <c r="BL86" s="76"/>
      <c r="BM86" s="76"/>
      <c r="BN86" s="76"/>
      <c r="BO86" s="76"/>
      <c r="BP86" s="76"/>
      <c r="BQ86" s="76"/>
    </row>
    <row r="87" spans="1:69">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BH87" s="76"/>
      <c r="BI87" s="76"/>
      <c r="BJ87" s="76"/>
      <c r="BK87" s="76"/>
      <c r="BL87" s="76"/>
      <c r="BM87" s="76"/>
      <c r="BN87" s="76"/>
      <c r="BO87" s="76"/>
      <c r="BP87" s="76"/>
      <c r="BQ87" s="76"/>
    </row>
    <row r="88" spans="1:69">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BH88" s="76"/>
      <c r="BI88" s="76"/>
      <c r="BJ88" s="76"/>
      <c r="BK88" s="76"/>
      <c r="BL88" s="76"/>
      <c r="BM88" s="76"/>
      <c r="BN88" s="76"/>
      <c r="BO88" s="76"/>
      <c r="BP88" s="76"/>
      <c r="BQ88" s="76"/>
    </row>
    <row r="89" spans="1:69">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BH89" s="76"/>
      <c r="BI89" s="76"/>
      <c r="BJ89" s="76"/>
      <c r="BK89" s="76"/>
      <c r="BL89" s="76"/>
      <c r="BM89" s="76"/>
      <c r="BN89" s="76"/>
      <c r="BO89" s="76"/>
      <c r="BP89" s="76"/>
      <c r="BQ89" s="76"/>
    </row>
    <row r="90" spans="1:69">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BH90" s="76"/>
      <c r="BI90" s="76"/>
      <c r="BJ90" s="76"/>
      <c r="BK90" s="76"/>
      <c r="BL90" s="76"/>
      <c r="BM90" s="76"/>
      <c r="BN90" s="76"/>
      <c r="BO90" s="76"/>
      <c r="BP90" s="76"/>
      <c r="BQ90" s="76"/>
    </row>
    <row r="91" spans="1:69">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BH91" s="76"/>
      <c r="BI91" s="76"/>
      <c r="BJ91" s="76"/>
      <c r="BK91" s="76"/>
      <c r="BL91" s="76"/>
      <c r="BM91" s="76"/>
      <c r="BN91" s="76"/>
      <c r="BO91" s="76"/>
      <c r="BP91" s="76"/>
      <c r="BQ91" s="76"/>
    </row>
    <row r="92" spans="1:69">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BH92" s="76"/>
      <c r="BI92" s="76"/>
      <c r="BJ92" s="76"/>
      <c r="BK92" s="76"/>
      <c r="BL92" s="76"/>
      <c r="BM92" s="76"/>
      <c r="BN92" s="76"/>
      <c r="BO92" s="76"/>
      <c r="BP92" s="76"/>
      <c r="BQ92" s="76"/>
    </row>
    <row r="93" spans="1:69">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BH93" s="76"/>
      <c r="BI93" s="76"/>
      <c r="BJ93" s="76"/>
      <c r="BK93" s="76"/>
      <c r="BL93" s="76"/>
      <c r="BM93" s="76"/>
      <c r="BN93" s="76"/>
      <c r="BO93" s="76"/>
      <c r="BP93" s="76"/>
      <c r="BQ93" s="76"/>
    </row>
    <row r="94" spans="1:69">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BH94" s="76"/>
      <c r="BI94" s="76"/>
      <c r="BJ94" s="76"/>
      <c r="BK94" s="76"/>
      <c r="BL94" s="76"/>
      <c r="BM94" s="76"/>
      <c r="BN94" s="76"/>
      <c r="BO94" s="76"/>
      <c r="BP94" s="76"/>
      <c r="BQ94" s="76"/>
    </row>
    <row r="95" spans="1:69">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BH95" s="76"/>
      <c r="BI95" s="76"/>
      <c r="BJ95" s="76"/>
      <c r="BK95" s="76"/>
      <c r="BL95" s="76"/>
      <c r="BM95" s="76"/>
      <c r="BN95" s="76"/>
      <c r="BO95" s="76"/>
      <c r="BP95" s="76"/>
      <c r="BQ95" s="76"/>
    </row>
    <row r="96" spans="1:69">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BH96" s="76"/>
      <c r="BI96" s="76"/>
      <c r="BJ96" s="76"/>
      <c r="BK96" s="76"/>
      <c r="BL96" s="76"/>
      <c r="BM96" s="76"/>
      <c r="BN96" s="76"/>
      <c r="BO96" s="76"/>
      <c r="BP96" s="76"/>
      <c r="BQ96" s="76"/>
    </row>
    <row r="97" spans="1:69">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BH97" s="76"/>
      <c r="BI97" s="76"/>
      <c r="BJ97" s="76"/>
      <c r="BK97" s="76"/>
      <c r="BL97" s="76"/>
      <c r="BM97" s="76"/>
      <c r="BN97" s="76"/>
      <c r="BO97" s="76"/>
      <c r="BP97" s="76"/>
      <c r="BQ97" s="76"/>
    </row>
    <row r="98" spans="1:69">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BH98" s="76"/>
      <c r="BI98" s="76"/>
      <c r="BJ98" s="76"/>
      <c r="BK98" s="76"/>
      <c r="BL98" s="76"/>
      <c r="BM98" s="76"/>
      <c r="BN98" s="76"/>
      <c r="BO98" s="76"/>
      <c r="BP98" s="76"/>
      <c r="BQ98" s="76"/>
    </row>
    <row r="99" spans="1:69">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BH99" s="76"/>
      <c r="BI99" s="76"/>
      <c r="BJ99" s="76"/>
      <c r="BK99" s="76"/>
      <c r="BL99" s="76"/>
      <c r="BM99" s="76"/>
      <c r="BN99" s="76"/>
      <c r="BO99" s="76"/>
      <c r="BP99" s="76"/>
      <c r="BQ99" s="76"/>
    </row>
    <row r="100" spans="1:69">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BH100" s="76"/>
      <c r="BI100" s="76"/>
      <c r="BJ100" s="76"/>
      <c r="BK100" s="76"/>
      <c r="BL100" s="76"/>
      <c r="BM100" s="76"/>
      <c r="BN100" s="76"/>
      <c r="BO100" s="76"/>
      <c r="BP100" s="76"/>
      <c r="BQ100" s="76"/>
    </row>
    <row r="101" spans="1:69">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BH101" s="76"/>
      <c r="BI101" s="76"/>
      <c r="BJ101" s="76"/>
      <c r="BK101" s="76"/>
      <c r="BL101" s="76"/>
      <c r="BM101" s="76"/>
      <c r="BN101" s="76"/>
      <c r="BO101" s="76"/>
      <c r="BP101" s="76"/>
      <c r="BQ101" s="76"/>
    </row>
    <row r="102" spans="1:69">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BH102" s="76"/>
      <c r="BI102" s="76"/>
      <c r="BJ102" s="76"/>
      <c r="BK102" s="76"/>
      <c r="BL102" s="76"/>
      <c r="BM102" s="76"/>
      <c r="BN102" s="76"/>
      <c r="BO102" s="76"/>
      <c r="BP102" s="76"/>
      <c r="BQ102" s="76"/>
    </row>
    <row r="103" spans="1:69">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BH103" s="76"/>
      <c r="BI103" s="76"/>
      <c r="BJ103" s="76"/>
      <c r="BK103" s="76"/>
      <c r="BL103" s="76"/>
      <c r="BM103" s="76"/>
      <c r="BN103" s="76"/>
      <c r="BO103" s="76"/>
      <c r="BP103" s="76"/>
      <c r="BQ103" s="76"/>
    </row>
    <row r="104" spans="1:69">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BH104" s="76"/>
      <c r="BI104" s="76"/>
      <c r="BJ104" s="76"/>
      <c r="BK104" s="76"/>
      <c r="BL104" s="76"/>
      <c r="BM104" s="76"/>
      <c r="BN104" s="76"/>
      <c r="BO104" s="76"/>
      <c r="BP104" s="76"/>
      <c r="BQ104" s="76"/>
    </row>
    <row r="105" spans="1:69">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BH105" s="76"/>
      <c r="BI105" s="76"/>
      <c r="BJ105" s="76"/>
      <c r="BK105" s="76"/>
      <c r="BL105" s="76"/>
      <c r="BM105" s="76"/>
      <c r="BN105" s="76"/>
      <c r="BO105" s="76"/>
      <c r="BP105" s="76"/>
      <c r="BQ105" s="76"/>
    </row>
    <row r="106" spans="1:69">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BH106" s="76"/>
      <c r="BI106" s="76"/>
      <c r="BJ106" s="76"/>
      <c r="BK106" s="76"/>
      <c r="BL106" s="76"/>
      <c r="BM106" s="76"/>
      <c r="BN106" s="76"/>
      <c r="BO106" s="76"/>
      <c r="BP106" s="76"/>
      <c r="BQ106" s="76"/>
    </row>
    <row r="107" spans="1:69">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BH107" s="76"/>
      <c r="BI107" s="76"/>
      <c r="BJ107" s="76"/>
      <c r="BK107" s="76"/>
      <c r="BL107" s="76"/>
      <c r="BM107" s="76"/>
      <c r="BN107" s="76"/>
      <c r="BO107" s="76"/>
      <c r="BP107" s="76"/>
      <c r="BQ107" s="76"/>
    </row>
    <row r="108" spans="1:69">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BH108" s="76"/>
      <c r="BI108" s="76"/>
      <c r="BJ108" s="76"/>
      <c r="BK108" s="76"/>
      <c r="BL108" s="76"/>
      <c r="BM108" s="76"/>
      <c r="BN108" s="76"/>
      <c r="BO108" s="76"/>
      <c r="BP108" s="76"/>
      <c r="BQ108" s="76"/>
    </row>
    <row r="109" spans="1:69">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BH109" s="76"/>
      <c r="BI109" s="76"/>
      <c r="BJ109" s="76"/>
      <c r="BK109" s="76"/>
      <c r="BL109" s="76"/>
      <c r="BM109" s="76"/>
      <c r="BN109" s="76"/>
      <c r="BO109" s="76"/>
      <c r="BP109" s="76"/>
      <c r="BQ109" s="76"/>
    </row>
    <row r="110" spans="1:69">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BH110" s="76"/>
      <c r="BI110" s="76"/>
      <c r="BJ110" s="76"/>
      <c r="BK110" s="76"/>
      <c r="BL110" s="76"/>
      <c r="BM110" s="76"/>
      <c r="BN110" s="76"/>
      <c r="BO110" s="76"/>
      <c r="BP110" s="76"/>
      <c r="BQ110" s="76"/>
    </row>
    <row r="111" spans="1:69">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BH111" s="76"/>
      <c r="BI111" s="76"/>
      <c r="BJ111" s="76"/>
      <c r="BK111" s="76"/>
      <c r="BL111" s="76"/>
      <c r="BM111" s="76"/>
      <c r="BN111" s="76"/>
      <c r="BO111" s="76"/>
      <c r="BP111" s="76"/>
      <c r="BQ111" s="76"/>
    </row>
    <row r="112" spans="1:69">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BH112" s="76"/>
      <c r="BI112" s="76"/>
      <c r="BJ112" s="76"/>
      <c r="BK112" s="76"/>
      <c r="BL112" s="76"/>
      <c r="BM112" s="76"/>
      <c r="BN112" s="76"/>
      <c r="BO112" s="76"/>
      <c r="BP112" s="76"/>
      <c r="BQ112" s="76"/>
    </row>
    <row r="113" spans="1:69">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BH113" s="76"/>
      <c r="BI113" s="76"/>
      <c r="BJ113" s="76"/>
      <c r="BK113" s="76"/>
      <c r="BL113" s="76"/>
      <c r="BM113" s="76"/>
      <c r="BN113" s="76"/>
      <c r="BO113" s="76"/>
      <c r="BP113" s="76"/>
      <c r="BQ113" s="76"/>
    </row>
    <row r="114" spans="1:69">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BH114" s="76"/>
      <c r="BI114" s="76"/>
      <c r="BJ114" s="76"/>
      <c r="BK114" s="76"/>
      <c r="BL114" s="76"/>
      <c r="BM114" s="76"/>
      <c r="BN114" s="76"/>
      <c r="BO114" s="76"/>
      <c r="BP114" s="76"/>
      <c r="BQ114" s="76"/>
    </row>
    <row r="115" spans="1:69">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BH115" s="76"/>
      <c r="BI115" s="76"/>
      <c r="BJ115" s="76"/>
      <c r="BK115" s="76"/>
      <c r="BL115" s="76"/>
      <c r="BM115" s="76"/>
      <c r="BN115" s="76"/>
      <c r="BO115" s="76"/>
      <c r="BP115" s="76"/>
      <c r="BQ115" s="76"/>
    </row>
    <row r="116" spans="1:69">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BH116" s="76"/>
      <c r="BI116" s="76"/>
      <c r="BJ116" s="76"/>
      <c r="BK116" s="76"/>
      <c r="BL116" s="76"/>
      <c r="BM116" s="76"/>
      <c r="BN116" s="76"/>
      <c r="BO116" s="76"/>
      <c r="BP116" s="76"/>
      <c r="BQ116" s="76"/>
    </row>
    <row r="117" spans="1:69">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BH117" s="76"/>
      <c r="BI117" s="76"/>
      <c r="BJ117" s="76"/>
      <c r="BK117" s="76"/>
      <c r="BL117" s="76"/>
      <c r="BM117" s="76"/>
      <c r="BN117" s="76"/>
      <c r="BO117" s="76"/>
      <c r="BP117" s="76"/>
      <c r="BQ117" s="76"/>
    </row>
    <row r="118" spans="1:69">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BH118" s="76"/>
      <c r="BI118" s="76"/>
      <c r="BJ118" s="76"/>
      <c r="BK118" s="76"/>
      <c r="BL118" s="76"/>
      <c r="BM118" s="76"/>
      <c r="BN118" s="76"/>
      <c r="BO118" s="76"/>
      <c r="BP118" s="76"/>
      <c r="BQ118" s="76"/>
    </row>
    <row r="119" spans="1:69">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BH119" s="76"/>
      <c r="BI119" s="76"/>
      <c r="BJ119" s="76"/>
      <c r="BK119" s="76"/>
      <c r="BL119" s="76"/>
      <c r="BM119" s="76"/>
      <c r="BN119" s="76"/>
      <c r="BO119" s="76"/>
      <c r="BP119" s="76"/>
      <c r="BQ119" s="76"/>
    </row>
    <row r="120" spans="1:69">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BH120" s="76"/>
      <c r="BI120" s="76"/>
      <c r="BJ120" s="76"/>
      <c r="BK120" s="76"/>
      <c r="BL120" s="76"/>
      <c r="BM120" s="76"/>
      <c r="BN120" s="76"/>
      <c r="BO120" s="76"/>
      <c r="BP120" s="76"/>
      <c r="BQ120" s="76"/>
    </row>
    <row r="121" spans="1:69">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BH121" s="76"/>
      <c r="BI121" s="76"/>
      <c r="BJ121" s="76"/>
      <c r="BK121" s="76"/>
      <c r="BL121" s="76"/>
      <c r="BM121" s="76"/>
      <c r="BN121" s="76"/>
      <c r="BO121" s="76"/>
      <c r="BP121" s="76"/>
      <c r="BQ121" s="76"/>
    </row>
    <row r="122" spans="1:69">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BH122" s="76"/>
      <c r="BI122" s="76"/>
      <c r="BJ122" s="76"/>
      <c r="BK122" s="76"/>
      <c r="BL122" s="76"/>
      <c r="BM122" s="76"/>
      <c r="BN122" s="76"/>
      <c r="BO122" s="76"/>
      <c r="BP122" s="76"/>
      <c r="BQ122" s="76"/>
    </row>
    <row r="123" spans="1:69">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BH123" s="76"/>
      <c r="BI123" s="76"/>
      <c r="BJ123" s="76"/>
      <c r="BK123" s="76"/>
      <c r="BL123" s="76"/>
      <c r="BM123" s="76"/>
      <c r="BN123" s="76"/>
      <c r="BO123" s="76"/>
      <c r="BP123" s="76"/>
      <c r="BQ123" s="76"/>
    </row>
    <row r="124" spans="1:69">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BH124" s="76"/>
      <c r="BI124" s="76"/>
      <c r="BJ124" s="76"/>
      <c r="BK124" s="76"/>
      <c r="BL124" s="76"/>
      <c r="BM124" s="76"/>
      <c r="BN124" s="76"/>
      <c r="BO124" s="76"/>
      <c r="BP124" s="76"/>
      <c r="BQ124" s="76"/>
    </row>
    <row r="125" spans="1:69">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BH125" s="76"/>
      <c r="BI125" s="76"/>
      <c r="BJ125" s="76"/>
      <c r="BK125" s="76"/>
      <c r="BL125" s="76"/>
      <c r="BM125" s="76"/>
      <c r="BN125" s="76"/>
      <c r="BO125" s="76"/>
      <c r="BP125" s="76"/>
      <c r="BQ125" s="76"/>
    </row>
    <row r="126" spans="1:69">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BH126" s="76"/>
      <c r="BI126" s="76"/>
      <c r="BJ126" s="76"/>
      <c r="BK126" s="76"/>
      <c r="BL126" s="76"/>
      <c r="BM126" s="76"/>
      <c r="BN126" s="76"/>
      <c r="BO126" s="76"/>
      <c r="BP126" s="76"/>
      <c r="BQ126" s="76"/>
    </row>
    <row r="127" spans="1:69">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BH127" s="76"/>
      <c r="BI127" s="76"/>
      <c r="BJ127" s="76"/>
      <c r="BK127" s="76"/>
      <c r="BL127" s="76"/>
      <c r="BM127" s="76"/>
      <c r="BN127" s="76"/>
      <c r="BO127" s="76"/>
      <c r="BP127" s="76"/>
      <c r="BQ127" s="76"/>
    </row>
    <row r="128" spans="1:69">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BH128" s="76"/>
      <c r="BI128" s="76"/>
      <c r="BJ128" s="76"/>
      <c r="BK128" s="76"/>
      <c r="BL128" s="76"/>
      <c r="BM128" s="76"/>
      <c r="BN128" s="76"/>
      <c r="BO128" s="76"/>
      <c r="BP128" s="76"/>
      <c r="BQ128" s="76"/>
    </row>
    <row r="129" spans="1:69">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BH129" s="76"/>
      <c r="BI129" s="76"/>
      <c r="BJ129" s="76"/>
      <c r="BK129" s="76"/>
      <c r="BL129" s="76"/>
      <c r="BM129" s="76"/>
      <c r="BN129" s="76"/>
      <c r="BO129" s="76"/>
      <c r="BP129" s="76"/>
      <c r="BQ129" s="76"/>
    </row>
    <row r="130" spans="1:69">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BH130" s="76"/>
      <c r="BI130" s="76"/>
      <c r="BJ130" s="76"/>
      <c r="BK130" s="76"/>
      <c r="BL130" s="76"/>
      <c r="BM130" s="76"/>
      <c r="BN130" s="76"/>
      <c r="BO130" s="76"/>
      <c r="BP130" s="76"/>
      <c r="BQ130" s="76"/>
    </row>
  </sheetData>
  <sheetProtection password="8725" sheet="1" objects="1" scenarios="1"/>
  <mergeCells count="71">
    <mergeCell ref="A4:A6"/>
    <mergeCell ref="AY4:BG4"/>
    <mergeCell ref="DF4:DN4"/>
    <mergeCell ref="DF5:DF6"/>
    <mergeCell ref="DG5:DG6"/>
    <mergeCell ref="DH5:DH6"/>
    <mergeCell ref="DI5:DI6"/>
    <mergeCell ref="DJ5:DJ6"/>
    <mergeCell ref="DK5:DK6"/>
    <mergeCell ref="DL5:DL6"/>
    <mergeCell ref="DM5:DN5"/>
    <mergeCell ref="CR5:CS5"/>
    <mergeCell ref="CJ5:CL5"/>
    <mergeCell ref="CG5:CI5"/>
    <mergeCell ref="BU5:BW5"/>
    <mergeCell ref="DB5:DC5"/>
    <mergeCell ref="CT5:CU5"/>
    <mergeCell ref="AK5:AL5"/>
    <mergeCell ref="K5:M5"/>
    <mergeCell ref="N5:P5"/>
    <mergeCell ref="Q5:S5"/>
    <mergeCell ref="T5:V5"/>
    <mergeCell ref="W5:Y5"/>
    <mergeCell ref="BF5:BG5"/>
    <mergeCell ref="AM5:AN5"/>
    <mergeCell ref="AO5:AP5"/>
    <mergeCell ref="Z5:AB5"/>
    <mergeCell ref="AC5:AE5"/>
    <mergeCell ref="AF5:AH5"/>
    <mergeCell ref="AI5:AJ5"/>
    <mergeCell ref="CV5:CW5"/>
    <mergeCell ref="CX5:CY5"/>
    <mergeCell ref="CZ5:DA5"/>
    <mergeCell ref="AQ5:AR5"/>
    <mergeCell ref="AS5:AT5"/>
    <mergeCell ref="AU5:AV5"/>
    <mergeCell ref="CM5:CO5"/>
    <mergeCell ref="CD5:CF5"/>
    <mergeCell ref="CA5:CC5"/>
    <mergeCell ref="AY5:AY6"/>
    <mergeCell ref="AZ5:AZ6"/>
    <mergeCell ref="BA5:BA6"/>
    <mergeCell ref="BB5:BB6"/>
    <mergeCell ref="BC5:BC6"/>
    <mergeCell ref="BD5:BD6"/>
    <mergeCell ref="BE5:BE6"/>
    <mergeCell ref="B4:I4"/>
    <mergeCell ref="B5:B6"/>
    <mergeCell ref="C5:C6"/>
    <mergeCell ref="D5:D6"/>
    <mergeCell ref="E5:E6"/>
    <mergeCell ref="F5:F6"/>
    <mergeCell ref="G5:G6"/>
    <mergeCell ref="H5:H6"/>
    <mergeCell ref="I5:I6"/>
    <mergeCell ref="BR4:DE4"/>
    <mergeCell ref="DD5:DE5"/>
    <mergeCell ref="K4:AX4"/>
    <mergeCell ref="AW5:AX5"/>
    <mergeCell ref="BI4:BP4"/>
    <mergeCell ref="BI5:BI6"/>
    <mergeCell ref="BJ5:BJ6"/>
    <mergeCell ref="BK5:BK6"/>
    <mergeCell ref="BL5:BL6"/>
    <mergeCell ref="BM5:BM6"/>
    <mergeCell ref="BN5:BN6"/>
    <mergeCell ref="BO5:BO6"/>
    <mergeCell ref="BP5:BP6"/>
    <mergeCell ref="CP5:CQ5"/>
    <mergeCell ref="BR5:BT5"/>
    <mergeCell ref="BX5:BZ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ET352"/>
  <sheetViews>
    <sheetView zoomScale="80" zoomScaleNormal="80" workbookViewId="0">
      <pane xSplit="1" ySplit="6" topLeftCell="EA7" activePane="bottomRight" state="frozen"/>
      <selection pane="topRight" activeCell="B1" sqref="B1"/>
      <selection pane="bottomLeft" activeCell="A7" sqref="A7"/>
      <selection pane="bottomRight" activeCell="EG19" sqref="EG19"/>
    </sheetView>
  </sheetViews>
  <sheetFormatPr defaultRowHeight="15"/>
  <cols>
    <col min="1" max="1" width="43.42578125" style="6" customWidth="1"/>
    <col min="2" max="9" width="11.140625" style="6" customWidth="1"/>
    <col min="10" max="10" width="8" style="67" customWidth="1"/>
    <col min="11" max="50" width="10.42578125" style="6" customWidth="1"/>
    <col min="51" max="51" width="7.5703125" style="67" customWidth="1"/>
    <col min="52" max="64" width="7.5703125" style="6" customWidth="1"/>
    <col min="65" max="65" width="9.140625" style="67"/>
    <col min="66" max="66" width="9.140625" style="70"/>
    <col min="67" max="75" width="11.42578125" customWidth="1"/>
    <col min="77" max="84" width="11.7109375" style="6" customWidth="1"/>
    <col min="85" max="85" width="9.140625" style="6"/>
    <col min="86" max="125" width="10.28515625" style="6" customWidth="1"/>
    <col min="126" max="126" width="9.140625" style="67"/>
    <col min="127" max="141" width="9.140625" style="6"/>
    <col min="142" max="150" width="11.42578125" customWidth="1"/>
    <col min="151" max="16384" width="9.140625" style="6"/>
  </cols>
  <sheetData>
    <row r="1" spans="1:150" s="241" customFormat="1" ht="38.25" customHeight="1">
      <c r="A1" s="236" t="s">
        <v>365</v>
      </c>
    </row>
    <row r="2" spans="1:150" ht="18.75" customHeight="1">
      <c r="A2" s="148"/>
      <c r="B2" s="149"/>
      <c r="C2" s="149"/>
      <c r="D2" s="149"/>
      <c r="E2" s="149"/>
      <c r="F2" s="149"/>
      <c r="G2" s="149"/>
      <c r="H2" s="149"/>
      <c r="I2" s="182"/>
      <c r="J2" s="182"/>
      <c r="K2" s="149"/>
      <c r="AX2" s="86"/>
      <c r="AY2" s="86"/>
      <c r="BL2" s="86"/>
      <c r="BM2" s="87"/>
      <c r="BN2" s="71"/>
      <c r="BY2" s="86"/>
      <c r="BZ2" s="86"/>
      <c r="CA2" s="86"/>
      <c r="CB2" s="86"/>
      <c r="CC2" s="86"/>
      <c r="CD2" s="86"/>
      <c r="CE2" s="86"/>
      <c r="CF2" s="86"/>
      <c r="CG2" s="86"/>
      <c r="DU2" s="86"/>
      <c r="DV2" s="86"/>
    </row>
    <row r="3" spans="1:150" ht="15" customHeight="1">
      <c r="A3" s="109"/>
      <c r="I3" s="86"/>
      <c r="J3" s="86"/>
      <c r="AX3" s="86"/>
      <c r="AY3" s="86"/>
      <c r="BL3" s="86"/>
      <c r="BM3" s="71"/>
      <c r="BN3" s="71"/>
      <c r="BY3" s="86"/>
      <c r="BZ3" s="86"/>
      <c r="CA3" s="86"/>
      <c r="CB3" s="86"/>
      <c r="CC3" s="86"/>
      <c r="CD3" s="86"/>
      <c r="CE3" s="86"/>
      <c r="CF3" s="86"/>
      <c r="CG3" s="86"/>
      <c r="DU3" s="86"/>
      <c r="DV3" s="86"/>
    </row>
    <row r="4" spans="1:150" ht="26.25" customHeight="1">
      <c r="A4" s="487" t="s">
        <v>292</v>
      </c>
      <c r="B4" s="476" t="s">
        <v>193</v>
      </c>
      <c r="C4" s="508"/>
      <c r="D4" s="508"/>
      <c r="E4" s="508"/>
      <c r="F4" s="508"/>
      <c r="G4" s="508"/>
      <c r="H4" s="508"/>
      <c r="I4" s="514"/>
      <c r="J4" s="86"/>
      <c r="K4" s="504" t="s">
        <v>194</v>
      </c>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c r="BJ4" s="505"/>
      <c r="BK4" s="505"/>
      <c r="BL4" s="505"/>
      <c r="BM4" s="505"/>
      <c r="BN4" s="505"/>
      <c r="BO4" s="525" t="s">
        <v>197</v>
      </c>
      <c r="BP4" s="508"/>
      <c r="BQ4" s="508"/>
      <c r="BR4" s="508"/>
      <c r="BS4" s="508"/>
      <c r="BT4" s="508"/>
      <c r="BU4" s="508"/>
      <c r="BV4" s="508"/>
      <c r="BW4" s="514"/>
      <c r="BX4" s="141"/>
      <c r="BY4" s="476" t="s">
        <v>195</v>
      </c>
      <c r="BZ4" s="508"/>
      <c r="CA4" s="508"/>
      <c r="CB4" s="508"/>
      <c r="CC4" s="508"/>
      <c r="CD4" s="508"/>
      <c r="CE4" s="508"/>
      <c r="CF4" s="514"/>
      <c r="CG4" s="79"/>
      <c r="CH4" s="476" t="s">
        <v>196</v>
      </c>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8"/>
      <c r="EB4" s="508"/>
      <c r="EC4" s="508"/>
      <c r="ED4" s="508"/>
      <c r="EE4" s="508"/>
      <c r="EF4" s="508"/>
      <c r="EG4" s="508"/>
      <c r="EH4" s="508"/>
      <c r="EI4" s="508"/>
      <c r="EJ4" s="508"/>
      <c r="EK4" s="508"/>
      <c r="EL4" s="525" t="s">
        <v>198</v>
      </c>
      <c r="EM4" s="508"/>
      <c r="EN4" s="508"/>
      <c r="EO4" s="508"/>
      <c r="EP4" s="508"/>
      <c r="EQ4" s="508"/>
      <c r="ER4" s="508"/>
      <c r="ES4" s="508"/>
      <c r="ET4" s="514"/>
    </row>
    <row r="5" spans="1:150" ht="15" customHeight="1">
      <c r="A5" s="493"/>
      <c r="B5" s="481" t="s">
        <v>150</v>
      </c>
      <c r="C5" s="483" t="s">
        <v>159</v>
      </c>
      <c r="D5" s="483" t="s">
        <v>160</v>
      </c>
      <c r="E5" s="483" t="s">
        <v>161</v>
      </c>
      <c r="F5" s="483" t="s">
        <v>5</v>
      </c>
      <c r="G5" s="483" t="s">
        <v>162</v>
      </c>
      <c r="H5" s="485" t="s">
        <v>188</v>
      </c>
      <c r="I5" s="522" t="s">
        <v>7</v>
      </c>
      <c r="J5" s="108"/>
      <c r="K5" s="515" t="s">
        <v>1</v>
      </c>
      <c r="L5" s="508"/>
      <c r="M5" s="508"/>
      <c r="N5" s="508"/>
      <c r="O5" s="514"/>
      <c r="P5" s="506" t="s">
        <v>156</v>
      </c>
      <c r="Q5" s="518"/>
      <c r="R5" s="518"/>
      <c r="S5" s="518"/>
      <c r="T5" s="519"/>
      <c r="U5" s="506" t="s">
        <v>157</v>
      </c>
      <c r="V5" s="507"/>
      <c r="W5" s="507"/>
      <c r="X5" s="507"/>
      <c r="Y5" s="517"/>
      <c r="Z5" s="506" t="s">
        <v>153</v>
      </c>
      <c r="AA5" s="507"/>
      <c r="AB5" s="507"/>
      <c r="AC5" s="507"/>
      <c r="AD5" s="517"/>
      <c r="AE5" s="506" t="s">
        <v>5</v>
      </c>
      <c r="AF5" s="507"/>
      <c r="AG5" s="507"/>
      <c r="AH5" s="507"/>
      <c r="AI5" s="517"/>
      <c r="AJ5" s="506" t="s">
        <v>154</v>
      </c>
      <c r="AK5" s="507"/>
      <c r="AL5" s="507"/>
      <c r="AM5" s="507"/>
      <c r="AN5" s="517"/>
      <c r="AO5" s="506" t="s">
        <v>29</v>
      </c>
      <c r="AP5" s="507"/>
      <c r="AQ5" s="507"/>
      <c r="AR5" s="507"/>
      <c r="AS5" s="517"/>
      <c r="AT5" s="506" t="s">
        <v>7</v>
      </c>
      <c r="AU5" s="507"/>
      <c r="AV5" s="507"/>
      <c r="AW5" s="507"/>
      <c r="AX5" s="517"/>
      <c r="AY5" s="490" t="s">
        <v>150</v>
      </c>
      <c r="AZ5" s="517"/>
      <c r="BA5" s="490" t="s">
        <v>151</v>
      </c>
      <c r="BB5" s="517"/>
      <c r="BC5" s="490" t="s">
        <v>152</v>
      </c>
      <c r="BD5" s="517"/>
      <c r="BE5" s="490" t="s">
        <v>153</v>
      </c>
      <c r="BF5" s="517"/>
      <c r="BG5" s="490" t="s">
        <v>5</v>
      </c>
      <c r="BH5" s="517"/>
      <c r="BI5" s="490" t="s">
        <v>154</v>
      </c>
      <c r="BJ5" s="517"/>
      <c r="BK5" s="495" t="s">
        <v>155</v>
      </c>
      <c r="BL5" s="507"/>
      <c r="BM5" s="506" t="s">
        <v>7</v>
      </c>
      <c r="BN5" s="507"/>
      <c r="BO5" s="496" t="s">
        <v>150</v>
      </c>
      <c r="BP5" s="483" t="s">
        <v>159</v>
      </c>
      <c r="BQ5" s="483" t="s">
        <v>160</v>
      </c>
      <c r="BR5" s="483" t="s">
        <v>161</v>
      </c>
      <c r="BS5" s="483" t="s">
        <v>5</v>
      </c>
      <c r="BT5" s="483" t="s">
        <v>162</v>
      </c>
      <c r="BU5" s="485" t="s">
        <v>188</v>
      </c>
      <c r="BV5" s="527" t="s">
        <v>7</v>
      </c>
      <c r="BW5" s="528"/>
      <c r="BX5" s="141"/>
      <c r="BY5" s="481" t="s">
        <v>150</v>
      </c>
      <c r="BZ5" s="483" t="s">
        <v>159</v>
      </c>
      <c r="CA5" s="483" t="s">
        <v>160</v>
      </c>
      <c r="CB5" s="483" t="s">
        <v>161</v>
      </c>
      <c r="CC5" s="483" t="s">
        <v>5</v>
      </c>
      <c r="CD5" s="483" t="s">
        <v>162</v>
      </c>
      <c r="CE5" s="483" t="s">
        <v>188</v>
      </c>
      <c r="CF5" s="487" t="s">
        <v>7</v>
      </c>
      <c r="CG5" s="79"/>
      <c r="CH5" s="515" t="s">
        <v>1</v>
      </c>
      <c r="CI5" s="508"/>
      <c r="CJ5" s="508"/>
      <c r="CK5" s="508"/>
      <c r="CL5" s="514"/>
      <c r="CM5" s="515" t="s">
        <v>156</v>
      </c>
      <c r="CN5" s="508"/>
      <c r="CO5" s="508"/>
      <c r="CP5" s="508"/>
      <c r="CQ5" s="514"/>
      <c r="CR5" s="515" t="s">
        <v>157</v>
      </c>
      <c r="CS5" s="508"/>
      <c r="CT5" s="508"/>
      <c r="CU5" s="508"/>
      <c r="CV5" s="514"/>
      <c r="CW5" s="515" t="s">
        <v>153</v>
      </c>
      <c r="CX5" s="508"/>
      <c r="CY5" s="508"/>
      <c r="CZ5" s="508"/>
      <c r="DA5" s="514"/>
      <c r="DB5" s="515" t="s">
        <v>5</v>
      </c>
      <c r="DC5" s="508"/>
      <c r="DD5" s="508"/>
      <c r="DE5" s="508"/>
      <c r="DF5" s="514"/>
      <c r="DG5" s="515" t="s">
        <v>154</v>
      </c>
      <c r="DH5" s="508"/>
      <c r="DI5" s="508"/>
      <c r="DJ5" s="508"/>
      <c r="DK5" s="514"/>
      <c r="DL5" s="515" t="s">
        <v>158</v>
      </c>
      <c r="DM5" s="508"/>
      <c r="DN5" s="508"/>
      <c r="DO5" s="508"/>
      <c r="DP5" s="514"/>
      <c r="DQ5" s="513" t="s">
        <v>7</v>
      </c>
      <c r="DR5" s="508"/>
      <c r="DS5" s="508"/>
      <c r="DT5" s="508"/>
      <c r="DU5" s="514"/>
      <c r="DV5" s="495" t="s">
        <v>1</v>
      </c>
      <c r="DW5" s="516"/>
      <c r="DX5" s="495" t="s">
        <v>156</v>
      </c>
      <c r="DY5" s="512"/>
      <c r="DZ5" s="495" t="s">
        <v>157</v>
      </c>
      <c r="EA5" s="512"/>
      <c r="EB5" s="495" t="s">
        <v>153</v>
      </c>
      <c r="EC5" s="512"/>
      <c r="ED5" s="495" t="s">
        <v>5</v>
      </c>
      <c r="EE5" s="512"/>
      <c r="EF5" s="495" t="s">
        <v>154</v>
      </c>
      <c r="EG5" s="512"/>
      <c r="EH5" s="495" t="s">
        <v>158</v>
      </c>
      <c r="EI5" s="512"/>
      <c r="EJ5" s="506" t="s">
        <v>7</v>
      </c>
      <c r="EK5" s="509"/>
      <c r="EL5" s="496" t="s">
        <v>150</v>
      </c>
      <c r="EM5" s="483" t="s">
        <v>159</v>
      </c>
      <c r="EN5" s="483" t="s">
        <v>160</v>
      </c>
      <c r="EO5" s="483" t="s">
        <v>161</v>
      </c>
      <c r="EP5" s="483" t="s">
        <v>5</v>
      </c>
      <c r="EQ5" s="483" t="s">
        <v>162</v>
      </c>
      <c r="ER5" s="485" t="s">
        <v>188</v>
      </c>
      <c r="ES5" s="527" t="s">
        <v>7</v>
      </c>
      <c r="ET5" s="528"/>
    </row>
    <row r="6" spans="1:150">
      <c r="A6" s="524"/>
      <c r="B6" s="520"/>
      <c r="C6" s="510"/>
      <c r="D6" s="510"/>
      <c r="E6" s="510"/>
      <c r="F6" s="510"/>
      <c r="G6" s="510"/>
      <c r="H6" s="521"/>
      <c r="I6" s="523"/>
      <c r="J6" s="108"/>
      <c r="K6" s="309" t="s">
        <v>180</v>
      </c>
      <c r="L6" s="310" t="s">
        <v>181</v>
      </c>
      <c r="M6" s="310" t="s">
        <v>182</v>
      </c>
      <c r="N6" s="310" t="s">
        <v>183</v>
      </c>
      <c r="O6" s="311" t="s">
        <v>184</v>
      </c>
      <c r="P6" s="312" t="s">
        <v>180</v>
      </c>
      <c r="Q6" s="313" t="s">
        <v>181</v>
      </c>
      <c r="R6" s="313" t="s">
        <v>182</v>
      </c>
      <c r="S6" s="313" t="s">
        <v>183</v>
      </c>
      <c r="T6" s="314" t="s">
        <v>184</v>
      </c>
      <c r="U6" s="309" t="s">
        <v>180</v>
      </c>
      <c r="V6" s="310" t="s">
        <v>181</v>
      </c>
      <c r="W6" s="310" t="s">
        <v>182</v>
      </c>
      <c r="X6" s="310" t="s">
        <v>183</v>
      </c>
      <c r="Y6" s="311" t="s">
        <v>184</v>
      </c>
      <c r="Z6" s="309" t="s">
        <v>180</v>
      </c>
      <c r="AA6" s="310" t="s">
        <v>181</v>
      </c>
      <c r="AB6" s="310" t="s">
        <v>182</v>
      </c>
      <c r="AC6" s="310" t="s">
        <v>183</v>
      </c>
      <c r="AD6" s="311" t="s">
        <v>184</v>
      </c>
      <c r="AE6" s="309" t="s">
        <v>180</v>
      </c>
      <c r="AF6" s="310" t="s">
        <v>181</v>
      </c>
      <c r="AG6" s="310" t="s">
        <v>182</v>
      </c>
      <c r="AH6" s="310" t="s">
        <v>183</v>
      </c>
      <c r="AI6" s="311" t="s">
        <v>184</v>
      </c>
      <c r="AJ6" s="309" t="s">
        <v>180</v>
      </c>
      <c r="AK6" s="310" t="s">
        <v>181</v>
      </c>
      <c r="AL6" s="310" t="s">
        <v>182</v>
      </c>
      <c r="AM6" s="310" t="s">
        <v>183</v>
      </c>
      <c r="AN6" s="311" t="s">
        <v>184</v>
      </c>
      <c r="AO6" s="309" t="s">
        <v>180</v>
      </c>
      <c r="AP6" s="310" t="s">
        <v>181</v>
      </c>
      <c r="AQ6" s="310" t="s">
        <v>182</v>
      </c>
      <c r="AR6" s="310" t="s">
        <v>183</v>
      </c>
      <c r="AS6" s="311" t="s">
        <v>184</v>
      </c>
      <c r="AT6" s="309" t="s">
        <v>180</v>
      </c>
      <c r="AU6" s="310" t="s">
        <v>181</v>
      </c>
      <c r="AV6" s="310" t="s">
        <v>182</v>
      </c>
      <c r="AW6" s="310" t="s">
        <v>183</v>
      </c>
      <c r="AX6" s="311" t="s">
        <v>184</v>
      </c>
      <c r="AY6" s="309" t="s">
        <v>173</v>
      </c>
      <c r="AZ6" s="311" t="s">
        <v>174</v>
      </c>
      <c r="BA6" s="309" t="s">
        <v>173</v>
      </c>
      <c r="BB6" s="311" t="s">
        <v>174</v>
      </c>
      <c r="BC6" s="309" t="s">
        <v>173</v>
      </c>
      <c r="BD6" s="311" t="s">
        <v>174</v>
      </c>
      <c r="BE6" s="309" t="s">
        <v>173</v>
      </c>
      <c r="BF6" s="311" t="s">
        <v>174</v>
      </c>
      <c r="BG6" s="309" t="s">
        <v>173</v>
      </c>
      <c r="BH6" s="311" t="s">
        <v>174</v>
      </c>
      <c r="BI6" s="309" t="s">
        <v>173</v>
      </c>
      <c r="BJ6" s="311" t="s">
        <v>174</v>
      </c>
      <c r="BK6" s="310" t="s">
        <v>173</v>
      </c>
      <c r="BL6" s="310" t="s">
        <v>174</v>
      </c>
      <c r="BM6" s="309" t="s">
        <v>173</v>
      </c>
      <c r="BN6" s="310" t="s">
        <v>174</v>
      </c>
      <c r="BO6" s="526"/>
      <c r="BP6" s="510"/>
      <c r="BQ6" s="510"/>
      <c r="BR6" s="510"/>
      <c r="BS6" s="510"/>
      <c r="BT6" s="510"/>
      <c r="BU6" s="521"/>
      <c r="BV6" s="315" t="s">
        <v>7</v>
      </c>
      <c r="BW6" s="316" t="s">
        <v>293</v>
      </c>
      <c r="BX6" s="141"/>
      <c r="BY6" s="520"/>
      <c r="BZ6" s="510"/>
      <c r="CA6" s="510"/>
      <c r="CB6" s="510"/>
      <c r="CC6" s="510"/>
      <c r="CD6" s="510"/>
      <c r="CE6" s="510"/>
      <c r="CF6" s="511"/>
      <c r="CG6" s="79"/>
      <c r="CH6" s="319" t="s">
        <v>180</v>
      </c>
      <c r="CI6" s="320" t="s">
        <v>181</v>
      </c>
      <c r="CJ6" s="320" t="s">
        <v>182</v>
      </c>
      <c r="CK6" s="320" t="s">
        <v>183</v>
      </c>
      <c r="CL6" s="321" t="s">
        <v>184</v>
      </c>
      <c r="CM6" s="319" t="s">
        <v>180</v>
      </c>
      <c r="CN6" s="320" t="s">
        <v>181</v>
      </c>
      <c r="CO6" s="320" t="s">
        <v>182</v>
      </c>
      <c r="CP6" s="320" t="s">
        <v>183</v>
      </c>
      <c r="CQ6" s="321" t="s">
        <v>184</v>
      </c>
      <c r="CR6" s="319" t="s">
        <v>180</v>
      </c>
      <c r="CS6" s="320" t="s">
        <v>181</v>
      </c>
      <c r="CT6" s="320" t="s">
        <v>182</v>
      </c>
      <c r="CU6" s="320" t="s">
        <v>183</v>
      </c>
      <c r="CV6" s="321" t="s">
        <v>184</v>
      </c>
      <c r="CW6" s="319" t="s">
        <v>180</v>
      </c>
      <c r="CX6" s="320" t="s">
        <v>181</v>
      </c>
      <c r="CY6" s="320" t="s">
        <v>182</v>
      </c>
      <c r="CZ6" s="320" t="s">
        <v>183</v>
      </c>
      <c r="DA6" s="321" t="s">
        <v>184</v>
      </c>
      <c r="DB6" s="319" t="s">
        <v>180</v>
      </c>
      <c r="DC6" s="320" t="s">
        <v>181</v>
      </c>
      <c r="DD6" s="320" t="s">
        <v>182</v>
      </c>
      <c r="DE6" s="320" t="s">
        <v>183</v>
      </c>
      <c r="DF6" s="321" t="s">
        <v>184</v>
      </c>
      <c r="DG6" s="319" t="s">
        <v>180</v>
      </c>
      <c r="DH6" s="320" t="s">
        <v>181</v>
      </c>
      <c r="DI6" s="320" t="s">
        <v>182</v>
      </c>
      <c r="DJ6" s="320" t="s">
        <v>183</v>
      </c>
      <c r="DK6" s="321" t="s">
        <v>184</v>
      </c>
      <c r="DL6" s="319" t="s">
        <v>180</v>
      </c>
      <c r="DM6" s="320" t="s">
        <v>181</v>
      </c>
      <c r="DN6" s="320" t="s">
        <v>182</v>
      </c>
      <c r="DO6" s="320" t="s">
        <v>183</v>
      </c>
      <c r="DP6" s="321" t="s">
        <v>184</v>
      </c>
      <c r="DQ6" s="320" t="s">
        <v>180</v>
      </c>
      <c r="DR6" s="320" t="s">
        <v>181</v>
      </c>
      <c r="DS6" s="320" t="s">
        <v>182</v>
      </c>
      <c r="DT6" s="320" t="s">
        <v>183</v>
      </c>
      <c r="DU6" s="321" t="s">
        <v>184</v>
      </c>
      <c r="DV6" s="278" t="s">
        <v>9</v>
      </c>
      <c r="DW6" s="279" t="s">
        <v>10</v>
      </c>
      <c r="DX6" s="278" t="s">
        <v>9</v>
      </c>
      <c r="DY6" s="279" t="s">
        <v>10</v>
      </c>
      <c r="DZ6" s="278" t="s">
        <v>9</v>
      </c>
      <c r="EA6" s="280" t="s">
        <v>10</v>
      </c>
      <c r="EB6" s="278" t="s">
        <v>9</v>
      </c>
      <c r="EC6" s="279" t="s">
        <v>10</v>
      </c>
      <c r="ED6" s="278" t="s">
        <v>9</v>
      </c>
      <c r="EE6" s="279" t="s">
        <v>10</v>
      </c>
      <c r="EF6" s="278" t="s">
        <v>9</v>
      </c>
      <c r="EG6" s="279" t="s">
        <v>10</v>
      </c>
      <c r="EH6" s="278" t="s">
        <v>9</v>
      </c>
      <c r="EI6" s="278" t="s">
        <v>10</v>
      </c>
      <c r="EJ6" s="281" t="s">
        <v>9</v>
      </c>
      <c r="EK6" s="278" t="s">
        <v>10</v>
      </c>
      <c r="EL6" s="526"/>
      <c r="EM6" s="510"/>
      <c r="EN6" s="510"/>
      <c r="EO6" s="510"/>
      <c r="EP6" s="510"/>
      <c r="EQ6" s="510"/>
      <c r="ER6" s="521"/>
      <c r="ES6" s="315" t="s">
        <v>7</v>
      </c>
      <c r="ET6" s="316" t="s">
        <v>293</v>
      </c>
    </row>
    <row r="7" spans="1:150" ht="12.75">
      <c r="A7" s="72" t="s">
        <v>308</v>
      </c>
      <c r="B7" s="289">
        <v>1.0484221950090751E-5</v>
      </c>
      <c r="C7" s="10">
        <v>8.3214858511458755E-6</v>
      </c>
      <c r="D7" s="10">
        <v>0</v>
      </c>
      <c r="E7" s="10">
        <v>1.1547051223792626E-3</v>
      </c>
      <c r="F7" s="10">
        <v>2.649791028191925E-5</v>
      </c>
      <c r="G7" s="10">
        <v>7.6495512427563E-6</v>
      </c>
      <c r="H7" s="10">
        <v>0</v>
      </c>
      <c r="I7" s="284">
        <f>SUM(B7:H7)</f>
        <v>1.2076582917051747E-3</v>
      </c>
      <c r="J7" s="86"/>
      <c r="K7" s="178">
        <v>0</v>
      </c>
      <c r="L7" s="77"/>
      <c r="M7" s="77"/>
      <c r="N7" s="93"/>
      <c r="O7" s="176"/>
      <c r="P7" s="178">
        <v>0</v>
      </c>
      <c r="Q7" s="77"/>
      <c r="R7" s="77"/>
      <c r="S7" s="93"/>
      <c r="T7" s="176"/>
      <c r="U7" s="178">
        <v>0</v>
      </c>
      <c r="V7" s="77"/>
      <c r="W7" s="77"/>
      <c r="X7" s="93"/>
      <c r="Y7" s="176"/>
      <c r="Z7" s="178">
        <v>0</v>
      </c>
      <c r="AA7" s="77"/>
      <c r="AB7" s="77"/>
      <c r="AC7" s="93"/>
      <c r="AD7" s="176"/>
      <c r="AE7" s="178">
        <v>0</v>
      </c>
      <c r="AF7" s="77"/>
      <c r="AG7" s="77"/>
      <c r="AH7" s="93"/>
      <c r="AI7" s="176"/>
      <c r="AJ7" s="178">
        <v>0</v>
      </c>
      <c r="AK7" s="77"/>
      <c r="AL7" s="77"/>
      <c r="AM7" s="91"/>
      <c r="AN7" s="177"/>
      <c r="AO7" s="178">
        <v>0</v>
      </c>
      <c r="AP7" s="9"/>
      <c r="AQ7" s="9"/>
      <c r="AR7" s="91"/>
      <c r="AS7" s="177"/>
      <c r="AT7" s="68">
        <f t="shared" ref="AT7:AU38" si="0">K7+P7+U7+Z7+AE7+AJ7+AO7</f>
        <v>0</v>
      </c>
      <c r="AU7" s="9"/>
      <c r="AV7" s="9"/>
      <c r="AW7" s="9"/>
      <c r="AX7" s="69"/>
      <c r="AY7" s="68">
        <f>K7</f>
        <v>0</v>
      </c>
      <c r="AZ7" s="69">
        <f>K7</f>
        <v>0</v>
      </c>
      <c r="BA7" s="68">
        <f>P7</f>
        <v>0</v>
      </c>
      <c r="BB7" s="69">
        <f>P7</f>
        <v>0</v>
      </c>
      <c r="BC7" s="68">
        <f>U7</f>
        <v>0</v>
      </c>
      <c r="BD7" s="69">
        <f>U7</f>
        <v>0</v>
      </c>
      <c r="BE7" s="68">
        <f>Z7</f>
        <v>0</v>
      </c>
      <c r="BF7" s="69">
        <f>Z7</f>
        <v>0</v>
      </c>
      <c r="BG7" s="68">
        <f>AE7</f>
        <v>0</v>
      </c>
      <c r="BH7" s="69">
        <f>AE7</f>
        <v>0</v>
      </c>
      <c r="BI7" s="68">
        <f>AJ7</f>
        <v>0</v>
      </c>
      <c r="BJ7" s="69">
        <f>AJ7</f>
        <v>0</v>
      </c>
      <c r="BK7" s="9">
        <f>AO7</f>
        <v>0</v>
      </c>
      <c r="BL7" s="9">
        <f>AO7</f>
        <v>0</v>
      </c>
      <c r="BM7" s="68">
        <f>AT7</f>
        <v>0</v>
      </c>
      <c r="BN7" s="9">
        <f>AT7</f>
        <v>0</v>
      </c>
      <c r="BO7" s="138">
        <f>AY7+((AZ7-AY7)*'9. BE assumptions'!K7)</f>
        <v>0</v>
      </c>
      <c r="BP7" s="139">
        <f>BA7+((BB7-BA7)*'9. BE assumptions'!L7)</f>
        <v>0</v>
      </c>
      <c r="BQ7" s="139">
        <f>BC7+((BD7-BC7)*'9. BE assumptions'!M7)</f>
        <v>0</v>
      </c>
      <c r="BR7" s="139">
        <f>BE7+((BF7-BE7)*'9. BE assumptions'!N7)</f>
        <v>0</v>
      </c>
      <c r="BS7" s="139">
        <f>BG7+((BH7-BG7)*'9. BE assumptions'!O7)</f>
        <v>0</v>
      </c>
      <c r="BT7" s="139">
        <f>BI7+((BJ7-BI7)*'9. BE assumptions'!P7)</f>
        <v>0</v>
      </c>
      <c r="BU7" s="140">
        <f>BK7+((BL7+BK7)*'9. BE assumptions'!Q7)</f>
        <v>0</v>
      </c>
      <c r="BV7" s="139">
        <f>SUM(BO7:BU7)</f>
        <v>0</v>
      </c>
      <c r="BW7" s="140">
        <f>NPV(3.5%,BV7,BV7,BV7,BV7,BV7,BV7,BV7,BV7,BV7,BV7,BV7,BV7,BV7,BV7,BV7,BV7,BV7,BV7,BV7,BV7)</f>
        <v>0</v>
      </c>
      <c r="BX7" s="139"/>
      <c r="BY7" s="68">
        <f>B7/100*'8. GVA assumptions'!F$8</f>
        <v>4.9796198960140268E-6</v>
      </c>
      <c r="BZ7" s="10">
        <f>C7/100*'8. GVA assumptions'!F$10</f>
        <v>3.4866401260626684E-6</v>
      </c>
      <c r="CA7" s="10">
        <f>D7/100*'8. GVA assumptions'!F$12</f>
        <v>0</v>
      </c>
      <c r="CB7" s="10">
        <f>E7/100*'8. GVA assumptions'!F$13</f>
        <v>5.5912950112180085E-4</v>
      </c>
      <c r="CC7" s="10">
        <f>F7/100*'8. GVA assumptions'!F$14</f>
        <v>1.1742698343025433E-5</v>
      </c>
      <c r="CD7" s="10">
        <f>G7/100*'8. GVA assumptions'!F$15</f>
        <v>4.4925377239061215E-6</v>
      </c>
      <c r="CE7" s="10">
        <f>H7/100*'8. GVA assumptions'!F$16</f>
        <v>0</v>
      </c>
      <c r="CF7" s="284">
        <f>SUM(BY7:CE7)</f>
        <v>5.8383099721080918E-4</v>
      </c>
      <c r="CG7" s="10"/>
      <c r="CH7" s="68">
        <f>K7/100*'8. GVA assumptions'!$F$8</f>
        <v>0</v>
      </c>
      <c r="CI7" s="9"/>
      <c r="CJ7" s="9"/>
      <c r="CK7" s="9"/>
      <c r="CL7" s="69"/>
      <c r="CM7" s="68">
        <f>P7/100*'8. GVA assumptions'!$F$10</f>
        <v>0</v>
      </c>
      <c r="CN7" s="86"/>
      <c r="CO7" s="86"/>
      <c r="CP7" s="86"/>
      <c r="CQ7" s="70"/>
      <c r="CR7" s="68">
        <f>U7/100*'8. GVA assumptions'!$F$12</f>
        <v>0</v>
      </c>
      <c r="CS7" s="86"/>
      <c r="CT7" s="86"/>
      <c r="CU7" s="86"/>
      <c r="CV7" s="70"/>
      <c r="CW7" s="68">
        <f>Z7/100*'8. GVA assumptions'!$F$13</f>
        <v>0</v>
      </c>
      <c r="CX7" s="86"/>
      <c r="CY7" s="86"/>
      <c r="CZ7" s="86"/>
      <c r="DA7" s="70"/>
      <c r="DB7" s="68">
        <f>AE7/100*'8. GVA assumptions'!$F$14</f>
        <v>0</v>
      </c>
      <c r="DC7" s="86"/>
      <c r="DD7" s="86"/>
      <c r="DE7" s="86"/>
      <c r="DF7" s="70"/>
      <c r="DG7" s="68">
        <f>AJ7/100*'8. GVA assumptions'!$F$15</f>
        <v>0</v>
      </c>
      <c r="DH7" s="86"/>
      <c r="DI7" s="86"/>
      <c r="DJ7" s="86"/>
      <c r="DK7" s="70"/>
      <c r="DL7" s="68">
        <f>AO7/100*'8. GVA assumptions'!$F$16</f>
        <v>0</v>
      </c>
      <c r="DM7" s="86"/>
      <c r="DN7" s="86"/>
      <c r="DO7" s="86"/>
      <c r="DP7" s="70"/>
      <c r="DQ7" s="9">
        <f t="shared" ref="DQ7:DR38" si="1">CH7+CM7+CR7+CW7+DB7+DG7+DL7</f>
        <v>0</v>
      </c>
      <c r="DR7" s="10"/>
      <c r="DS7" s="10"/>
      <c r="DT7" s="10"/>
      <c r="DU7" s="10"/>
      <c r="DV7" s="289">
        <f>AY7/100*'8. GVA assumptions'!$F$8</f>
        <v>0</v>
      </c>
      <c r="DW7" s="103">
        <f>AZ7/100*'8. GVA assumptions'!$F$8</f>
        <v>0</v>
      </c>
      <c r="DX7" s="103">
        <f>BA7/100*'8. GVA assumptions'!$F$10</f>
        <v>0</v>
      </c>
      <c r="DY7" s="103">
        <f>BB7/100*'8. GVA assumptions'!$F$10</f>
        <v>0</v>
      </c>
      <c r="DZ7" s="103">
        <f>BC7/100*'8. GVA assumptions'!$F$12</f>
        <v>0</v>
      </c>
      <c r="EA7" s="103">
        <f>BD7/100*'8. GVA assumptions'!$F$12</f>
        <v>0</v>
      </c>
      <c r="EB7" s="103">
        <f>BE7/100*'8. GVA assumptions'!$F$13</f>
        <v>0</v>
      </c>
      <c r="EC7" s="103">
        <f>BF7/100*'8. GVA assumptions'!$F$13</f>
        <v>0</v>
      </c>
      <c r="ED7" s="103">
        <f>BG7/100*'8. GVA assumptions'!$F$14</f>
        <v>0</v>
      </c>
      <c r="EE7" s="103">
        <f>BH7/100*'8. GVA assumptions'!$F$14</f>
        <v>0</v>
      </c>
      <c r="EF7" s="103">
        <f>BI7/100*'8. GVA assumptions'!$F$15</f>
        <v>0</v>
      </c>
      <c r="EG7" s="103">
        <f>BJ7/100*'8. GVA assumptions'!$F$15</f>
        <v>0</v>
      </c>
      <c r="EH7" s="103">
        <f>BK7/100*'8. GVA assumptions'!$F$16</f>
        <v>0</v>
      </c>
      <c r="EI7" s="103">
        <f>BL7/100*'8. GVA assumptions'!$F$16</f>
        <v>0</v>
      </c>
      <c r="EJ7" s="289">
        <f>DV7+DX7+DZ7+EB7+ED7+EF7+EH7</f>
        <v>0</v>
      </c>
      <c r="EK7" s="103">
        <f>DW7+DY7+EA7+EC7+EE7+EG7+EI7</f>
        <v>0</v>
      </c>
      <c r="EL7" s="88">
        <f>BO7/100*'8. GVA assumptions'!$F$8</f>
        <v>0</v>
      </c>
      <c r="EM7" s="9">
        <f>BP7/100*'8. GVA assumptions'!$F$10</f>
        <v>0</v>
      </c>
      <c r="EN7" s="9">
        <f>BQ7/100*'8. GVA assumptions'!$F$12</f>
        <v>0</v>
      </c>
      <c r="EO7" s="9">
        <f>BR7/100*'8. GVA assumptions'!$F$13</f>
        <v>0</v>
      </c>
      <c r="EP7" s="9">
        <f>BS7/100*'8. GVA assumptions'!$F$14</f>
        <v>0</v>
      </c>
      <c r="EQ7" s="9">
        <f>BT7/100*'8. GVA assumptions'!$F$15</f>
        <v>0</v>
      </c>
      <c r="ER7" s="69">
        <f>BU7/100*'8. GVA assumptions'!$F$16</f>
        <v>0</v>
      </c>
      <c r="ES7" s="134">
        <f>SUM(EL7:ER7)</f>
        <v>0</v>
      </c>
      <c r="ET7" s="140">
        <f>NPV(3.5%,ES7,ES7,ES7,ES7,ES7,ES7,ES7,ES7,ES7,ES7,ES7,ES7,ES7,ES7,ES7,ES7,ES7,ES7,ES7,ES7)</f>
        <v>0</v>
      </c>
    </row>
    <row r="8" spans="1:150" ht="12.75">
      <c r="A8" s="72" t="s">
        <v>309</v>
      </c>
      <c r="B8" s="68">
        <v>0</v>
      </c>
      <c r="C8" s="10">
        <v>1.366765772615432E-2</v>
      </c>
      <c r="D8" s="10">
        <v>0</v>
      </c>
      <c r="E8" s="10">
        <v>2.6873107403141628E-2</v>
      </c>
      <c r="F8" s="10">
        <v>1.1820993643080025E-2</v>
      </c>
      <c r="G8" s="10">
        <v>9.9053573130165494E-4</v>
      </c>
      <c r="H8" s="10">
        <v>0</v>
      </c>
      <c r="I8" s="284">
        <f t="shared" ref="I8:I63" si="2">SUM(B8:H8)</f>
        <v>5.3352294503677629E-2</v>
      </c>
      <c r="J8" s="86"/>
      <c r="K8" s="178">
        <v>0</v>
      </c>
      <c r="L8" s="77">
        <f>'4.1. FS rMCZ ZoneCalcs'!B5</f>
        <v>0</v>
      </c>
      <c r="M8" s="77">
        <f>'4.1. FS rMCZ ZoneCalcs'!B5</f>
        <v>0</v>
      </c>
      <c r="N8" s="93">
        <f>B8</f>
        <v>0</v>
      </c>
      <c r="O8" s="176">
        <f>B8</f>
        <v>0</v>
      </c>
      <c r="P8" s="178">
        <v>0</v>
      </c>
      <c r="Q8" s="77">
        <f>'4.1. FS rMCZ ZoneCalcs'!C5</f>
        <v>1.4506944086384508E-3</v>
      </c>
      <c r="R8" s="77">
        <f>'4.1. FS rMCZ ZoneCalcs'!C5</f>
        <v>1.4506944086384508E-3</v>
      </c>
      <c r="S8" s="93">
        <f>C8</f>
        <v>1.366765772615432E-2</v>
      </c>
      <c r="T8" s="176">
        <f>C8</f>
        <v>1.366765772615432E-2</v>
      </c>
      <c r="U8" s="178">
        <v>0</v>
      </c>
      <c r="V8" s="94">
        <v>0</v>
      </c>
      <c r="W8" s="94">
        <v>0</v>
      </c>
      <c r="X8" s="94">
        <v>0</v>
      </c>
      <c r="Y8" s="180">
        <v>0</v>
      </c>
      <c r="Z8" s="178">
        <v>0</v>
      </c>
      <c r="AA8" s="94">
        <v>0</v>
      </c>
      <c r="AB8" s="77">
        <f>'4.1. FS rMCZ ZoneCalcs'!E5</f>
        <v>4.2272244071003915E-3</v>
      </c>
      <c r="AC8" s="94">
        <v>0</v>
      </c>
      <c r="AD8" s="176">
        <f>E8</f>
        <v>2.6873107403141628E-2</v>
      </c>
      <c r="AE8" s="178">
        <v>0</v>
      </c>
      <c r="AF8" s="94">
        <v>0</v>
      </c>
      <c r="AG8" s="77">
        <f>'4.1. FS rMCZ ZoneCalcs'!F5</f>
        <v>1.4059045386638724E-4</v>
      </c>
      <c r="AH8" s="94">
        <v>0</v>
      </c>
      <c r="AI8" s="176">
        <f>F8</f>
        <v>1.1820993643080025E-2</v>
      </c>
      <c r="AJ8" s="178">
        <v>0</v>
      </c>
      <c r="AK8" s="94">
        <v>0</v>
      </c>
      <c r="AL8" s="77">
        <f>'4.1. FS rMCZ ZoneCalcs'!G5</f>
        <v>7.1388259477739996E-5</v>
      </c>
      <c r="AM8" s="94">
        <v>0</v>
      </c>
      <c r="AN8" s="177">
        <f>G8</f>
        <v>9.9053573130165494E-4</v>
      </c>
      <c r="AO8" s="178">
        <v>0</v>
      </c>
      <c r="AP8" s="94">
        <v>0</v>
      </c>
      <c r="AQ8" s="94">
        <v>0</v>
      </c>
      <c r="AR8" s="94">
        <v>0</v>
      </c>
      <c r="AS8" s="180">
        <v>0</v>
      </c>
      <c r="AT8" s="68">
        <f t="shared" si="0"/>
        <v>0</v>
      </c>
      <c r="AU8" s="9">
        <f>L8+Q8+V8+AA8+AF8+AK8+AP8</f>
        <v>1.4506944086384508E-3</v>
      </c>
      <c r="AV8" s="9">
        <f>M8+R8+W8+AB8+AG8+AL8+AQ8</f>
        <v>5.88989752908297E-3</v>
      </c>
      <c r="AW8" s="9">
        <f>N8+S8+X8+AC8+AH8+AM8+AR8</f>
        <v>1.366765772615432E-2</v>
      </c>
      <c r="AX8" s="69">
        <f>O8+T8+Y8+AD8+AI8+AN8+AS8</f>
        <v>5.3352294503677629E-2</v>
      </c>
      <c r="AY8" s="68">
        <f t="shared" ref="AY8:AZ63" si="3">K8</f>
        <v>0</v>
      </c>
      <c r="AZ8" s="69">
        <f>O8</f>
        <v>0</v>
      </c>
      <c r="BA8" s="68">
        <f t="shared" ref="BA8:BB63" si="4">P8</f>
        <v>0</v>
      </c>
      <c r="BB8" s="69">
        <f>T8</f>
        <v>1.366765772615432E-2</v>
      </c>
      <c r="BC8" s="68">
        <f t="shared" ref="BC8:BD63" si="5">U8</f>
        <v>0</v>
      </c>
      <c r="BD8" s="69">
        <f>Y8</f>
        <v>0</v>
      </c>
      <c r="BE8" s="68">
        <f t="shared" ref="BE8:BF63" si="6">Z8</f>
        <v>0</v>
      </c>
      <c r="BF8" s="69">
        <f>AD8</f>
        <v>2.6873107403141628E-2</v>
      </c>
      <c r="BG8" s="68">
        <f t="shared" ref="BG8:BH63" si="7">AE8</f>
        <v>0</v>
      </c>
      <c r="BH8" s="69">
        <f>AI8</f>
        <v>1.1820993643080025E-2</v>
      </c>
      <c r="BI8" s="68">
        <f t="shared" ref="BI8:BJ63" si="8">AJ8</f>
        <v>0</v>
      </c>
      <c r="BJ8" s="69">
        <f>AN8</f>
        <v>9.9053573130165494E-4</v>
      </c>
      <c r="BK8" s="9">
        <f t="shared" ref="BK8:BL63" si="9">AO8</f>
        <v>0</v>
      </c>
      <c r="BL8" s="9">
        <f>AS8</f>
        <v>0</v>
      </c>
      <c r="BM8" s="68">
        <f t="shared" ref="BM8:BM20" si="10">AT8</f>
        <v>0</v>
      </c>
      <c r="BN8" s="9">
        <f>AX8</f>
        <v>5.3352294503677629E-2</v>
      </c>
      <c r="BO8" s="138">
        <f>AY8+((AZ8-AY8)*'9. BE assumptions'!K8)</f>
        <v>0</v>
      </c>
      <c r="BP8" s="139">
        <f>BA8+((BB8-BA8)*'9. BE assumptions'!L8)</f>
        <v>6.8338288630771602E-3</v>
      </c>
      <c r="BQ8" s="139">
        <f>BC8+((BD8-BC8)*'9. BE assumptions'!M8)</f>
        <v>0</v>
      </c>
      <c r="BR8" s="139">
        <f>BE8+((BF8-BE8)*'9. BE assumptions'!N8)</f>
        <v>6.718276850785407E-3</v>
      </c>
      <c r="BS8" s="139">
        <f>BG8+((BH8-BG8)*'9. BE assumptions'!O8)</f>
        <v>2.9552484107700063E-3</v>
      </c>
      <c r="BT8" s="139">
        <f>BI8+((BJ8-BI8)*'9. BE assumptions'!P8)</f>
        <v>2.4763393282541373E-4</v>
      </c>
      <c r="BU8" s="140">
        <f>BK8+((BL8+BK8)*'9. BE assumptions'!Q8)</f>
        <v>0</v>
      </c>
      <c r="BV8" s="139">
        <f t="shared" ref="BV8:BV63" si="11">SUM(BO8:BU8)</f>
        <v>1.6754988057457988E-2</v>
      </c>
      <c r="BW8" s="140">
        <f t="shared" ref="BW8:BW65" si="12">NPV(3.5%,BV8,BV8,BV8,BV8,BV8,BV8,BV8,BV8,BV8,BV8,BV8,BV8,BV8,BV8,BV8,BV8,BV8,BV8,BV8,BV8)</f>
        <v>0.23812864759198729</v>
      </c>
      <c r="BX8" s="139"/>
      <c r="BY8" s="68">
        <f>B8/100*'8. GVA assumptions'!F$8</f>
        <v>0</v>
      </c>
      <c r="BZ8" s="10">
        <f>C8/100*'8. GVA assumptions'!F$10</f>
        <v>5.7266460232865846E-3</v>
      </c>
      <c r="CA8" s="10">
        <f>D8/100*'8. GVA assumptions'!F$12</f>
        <v>0</v>
      </c>
      <c r="CB8" s="10">
        <f>E8/100*'8. GVA assumptions'!F$13</f>
        <v>1.3012453867833465E-2</v>
      </c>
      <c r="CC8" s="10">
        <f>F8/100*'8. GVA assumptions'!F$14</f>
        <v>5.2385399825369142E-3</v>
      </c>
      <c r="CD8" s="10">
        <f>G8/100*'8. GVA assumptions'!F$15</f>
        <v>5.8173597359237805E-4</v>
      </c>
      <c r="CE8" s="10">
        <f>H8/100*'8. GVA assumptions'!F$16</f>
        <v>0</v>
      </c>
      <c r="CF8" s="284">
        <f t="shared" ref="CF8:CF63" si="13">SUM(BY8:CE8)</f>
        <v>2.4559375847249338E-2</v>
      </c>
      <c r="CG8" s="10"/>
      <c r="CH8" s="68">
        <f>K8/100*'8. GVA assumptions'!$F$8</f>
        <v>0</v>
      </c>
      <c r="CI8" s="9">
        <f>L8/100*'8. GVA assumptions'!$F$8</f>
        <v>0</v>
      </c>
      <c r="CJ8" s="9">
        <f>M8/100*'8. GVA assumptions'!$F$8</f>
        <v>0</v>
      </c>
      <c r="CK8" s="9">
        <f>N8/100*'8. GVA assumptions'!$F$8</f>
        <v>0</v>
      </c>
      <c r="CL8" s="69">
        <f>O8/100*'8. GVA assumptions'!$F$8</f>
        <v>0</v>
      </c>
      <c r="CM8" s="68">
        <f>P8/100*'8. GVA assumptions'!$F$10</f>
        <v>0</v>
      </c>
      <c r="CN8" s="9">
        <f>Q8/100*'8. GVA assumptions'!$F$10</f>
        <v>6.078300710103447E-4</v>
      </c>
      <c r="CO8" s="9">
        <f>R8/100*'8. GVA assumptions'!$F$10</f>
        <v>6.078300710103447E-4</v>
      </c>
      <c r="CP8" s="9">
        <f>S8/100*'8. GVA assumptions'!$F$10</f>
        <v>5.7266460232865846E-3</v>
      </c>
      <c r="CQ8" s="69">
        <f>T8/100*'8. GVA assumptions'!$F$10</f>
        <v>5.7266460232865846E-3</v>
      </c>
      <c r="CR8" s="68">
        <f>U8/100*'8. GVA assumptions'!$F$12</f>
        <v>0</v>
      </c>
      <c r="CS8" s="9">
        <f>V8/100*'8. GVA assumptions'!$F$12</f>
        <v>0</v>
      </c>
      <c r="CT8" s="9">
        <f>W8/100*'8. GVA assumptions'!$F$12</f>
        <v>0</v>
      </c>
      <c r="CU8" s="9">
        <f>X8/100*'8. GVA assumptions'!$F$12</f>
        <v>0</v>
      </c>
      <c r="CV8" s="69">
        <f>Y8/100*'8. GVA assumptions'!$F$12</f>
        <v>0</v>
      </c>
      <c r="CW8" s="68">
        <f>Z8/100*'8. GVA assumptions'!$F$13</f>
        <v>0</v>
      </c>
      <c r="CX8" s="9">
        <f>AA8/100*'8. GVA assumptions'!$F$13</f>
        <v>0</v>
      </c>
      <c r="CY8" s="9">
        <f>AB8/100*'8. GVA assumptions'!$F$13</f>
        <v>2.0468999643838332E-3</v>
      </c>
      <c r="CZ8" s="9">
        <f>AC8/100*'8. GVA assumptions'!$F$13</f>
        <v>0</v>
      </c>
      <c r="DA8" s="69">
        <f>AD8/100*'8. GVA assumptions'!$F$13</f>
        <v>1.3012453867833465E-2</v>
      </c>
      <c r="DB8" s="68">
        <f>AE8/100*'8. GVA assumptions'!$F$14</f>
        <v>0</v>
      </c>
      <c r="DC8" s="9">
        <f>AF8/100*'8. GVA assumptions'!$F$14</f>
        <v>0</v>
      </c>
      <c r="DD8" s="9">
        <f>AG8/100*'8. GVA assumptions'!$F$14</f>
        <v>6.2303452313691021E-5</v>
      </c>
      <c r="DE8" s="9">
        <f>AH8/100*'8. GVA assumptions'!$F$14</f>
        <v>0</v>
      </c>
      <c r="DF8" s="69">
        <f>AI8/100*'8. GVA assumptions'!$F$14</f>
        <v>5.2385399825369142E-3</v>
      </c>
      <c r="DG8" s="68">
        <f>AJ8/100*'8. GVA assumptions'!$F$15</f>
        <v>0</v>
      </c>
      <c r="DH8" s="9">
        <f>AK8/100*'8. GVA assumptions'!$F$15</f>
        <v>0</v>
      </c>
      <c r="DI8" s="9">
        <f>AL8/100*'8. GVA assumptions'!$F$15</f>
        <v>4.1925916772104035E-5</v>
      </c>
      <c r="DJ8" s="9">
        <f>AM8/100*'8. GVA assumptions'!$F$15</f>
        <v>0</v>
      </c>
      <c r="DK8" s="69">
        <f>AN8/100*'8. GVA assumptions'!$F$15</f>
        <v>5.8173597359237805E-4</v>
      </c>
      <c r="DL8" s="68">
        <f>AO8/100*'8. GVA assumptions'!$F$16</f>
        <v>0</v>
      </c>
      <c r="DM8" s="9">
        <f>AP8/100*'8. GVA assumptions'!$F$16</f>
        <v>0</v>
      </c>
      <c r="DN8" s="9">
        <f>AQ8/100*'8. GVA assumptions'!$F$16</f>
        <v>0</v>
      </c>
      <c r="DO8" s="9">
        <f>AR8/100*'8. GVA assumptions'!$F$16</f>
        <v>0</v>
      </c>
      <c r="DP8" s="69">
        <f>AS8/100*'8. GVA assumptions'!$F$16</f>
        <v>0</v>
      </c>
      <c r="DQ8" s="9">
        <f t="shared" si="1"/>
        <v>0</v>
      </c>
      <c r="DR8" s="10">
        <f>CI8+CN8+CS8+CX8+DC8+DH8+DM8</f>
        <v>6.078300710103447E-4</v>
      </c>
      <c r="DS8" s="10">
        <f>CJ8+CO8+CT8+CY8+DD8+DI8+DN8</f>
        <v>2.758959404479973E-3</v>
      </c>
      <c r="DT8" s="10">
        <f>CK8+CP8+CU8+CZ8+DE8+DJ8+DO8</f>
        <v>5.7266460232865846E-3</v>
      </c>
      <c r="DU8" s="10">
        <f>CL8+CQ8+CV8+DA8+DF8+DK8+DP8</f>
        <v>2.4559375847249338E-2</v>
      </c>
      <c r="DV8" s="68">
        <f>AY8/100*'8. GVA assumptions'!$F$8</f>
        <v>0</v>
      </c>
      <c r="DW8" s="9">
        <f>AZ8/100*'8. GVA assumptions'!$F$8</f>
        <v>0</v>
      </c>
      <c r="DX8" s="9">
        <f>BA8/100*'8. GVA assumptions'!$F$10</f>
        <v>0</v>
      </c>
      <c r="DY8" s="9">
        <f>BB8/100*'8. GVA assumptions'!$F$10</f>
        <v>5.7266460232865846E-3</v>
      </c>
      <c r="DZ8" s="9">
        <f>BC8/100*'8. GVA assumptions'!$F$12</f>
        <v>0</v>
      </c>
      <c r="EA8" s="9">
        <f>BD8/100*'8. GVA assumptions'!$F$12</f>
        <v>0</v>
      </c>
      <c r="EB8" s="9">
        <f>BE8/100*'8. GVA assumptions'!$F$13</f>
        <v>0</v>
      </c>
      <c r="EC8" s="9">
        <f>BF8/100*'8. GVA assumptions'!$F$13</f>
        <v>1.3012453867833465E-2</v>
      </c>
      <c r="ED8" s="9">
        <f>BG8/100*'8. GVA assumptions'!$F$14</f>
        <v>0</v>
      </c>
      <c r="EE8" s="9">
        <f>BH8/100*'8. GVA assumptions'!$F$14</f>
        <v>5.2385399825369142E-3</v>
      </c>
      <c r="EF8" s="9">
        <f>BI8/100*'8. GVA assumptions'!$F$15</f>
        <v>0</v>
      </c>
      <c r="EG8" s="9">
        <f>BJ8/100*'8. GVA assumptions'!$F$15</f>
        <v>5.8173597359237805E-4</v>
      </c>
      <c r="EH8" s="9">
        <f>BK8/100*'8. GVA assumptions'!$F$16</f>
        <v>0</v>
      </c>
      <c r="EI8" s="9">
        <f>BL8/100*'8. GVA assumptions'!$F$16</f>
        <v>0</v>
      </c>
      <c r="EJ8" s="68">
        <f t="shared" ref="EJ8:EJ63" si="14">DV8+DX8+DZ8+EB8+ED8+EF8+EH8</f>
        <v>0</v>
      </c>
      <c r="EK8" s="9">
        <f t="shared" ref="EK8:EK63" si="15">DW8+DY8+EA8+EC8+EE8+EG8+EI8</f>
        <v>2.4559375847249338E-2</v>
      </c>
      <c r="EL8" s="88">
        <f>BO8/100*'8. GVA assumptions'!$F$8</f>
        <v>0</v>
      </c>
      <c r="EM8" s="9">
        <f>BP8/100*'8. GVA assumptions'!$F$10</f>
        <v>2.8633230116432923E-3</v>
      </c>
      <c r="EN8" s="9">
        <f>BQ8/100*'8. GVA assumptions'!$F$12</f>
        <v>0</v>
      </c>
      <c r="EO8" s="9">
        <f>BR8/100*'8. GVA assumptions'!$F$13</f>
        <v>3.2531134669583663E-3</v>
      </c>
      <c r="EP8" s="9">
        <f>BS8/100*'8. GVA assumptions'!$F$14</f>
        <v>1.3096349956342285E-3</v>
      </c>
      <c r="EQ8" s="9">
        <f>BT8/100*'8. GVA assumptions'!$F$15</f>
        <v>1.4543399339809451E-4</v>
      </c>
      <c r="ER8" s="69">
        <f>BU8/100*'8. GVA assumptions'!$F$16</f>
        <v>0</v>
      </c>
      <c r="ES8" s="134">
        <f>SUM(EL8:ER8)</f>
        <v>7.5715054676339811E-3</v>
      </c>
      <c r="ET8" s="140">
        <f t="shared" ref="ET8:ET65" si="16">NPV(3.5%,ES8,ES8,ES8,ES8,ES8,ES8,ES8,ES8,ES8,ES8,ES8,ES8,ES8,ES8,ES8,ES8,ES8,ES8,ES8,ES8)</f>
        <v>0.10760928930895113</v>
      </c>
    </row>
    <row r="9" spans="1:150" ht="12.75">
      <c r="A9" s="72" t="s">
        <v>310</v>
      </c>
      <c r="B9" s="68">
        <v>0</v>
      </c>
      <c r="C9" s="10">
        <v>2.7330728417797753E-6</v>
      </c>
      <c r="D9" s="10">
        <v>0</v>
      </c>
      <c r="E9" s="10">
        <v>1.9611353221157875E-4</v>
      </c>
      <c r="F9" s="10">
        <v>0</v>
      </c>
      <c r="G9" s="10">
        <v>4.477398498455075E-5</v>
      </c>
      <c r="H9" s="10">
        <v>0</v>
      </c>
      <c r="I9" s="284">
        <f t="shared" si="2"/>
        <v>2.4362059003790927E-4</v>
      </c>
      <c r="J9" s="86"/>
      <c r="K9" s="178">
        <v>0</v>
      </c>
      <c r="L9" s="77"/>
      <c r="M9" s="77"/>
      <c r="N9" s="93"/>
      <c r="O9" s="176"/>
      <c r="P9" s="178">
        <v>0</v>
      </c>
      <c r="Q9" s="77"/>
      <c r="R9" s="77"/>
      <c r="S9" s="93"/>
      <c r="T9" s="176"/>
      <c r="U9" s="178">
        <v>0</v>
      </c>
      <c r="V9" s="77"/>
      <c r="W9" s="77"/>
      <c r="X9" s="93"/>
      <c r="Y9" s="176"/>
      <c r="Z9" s="178">
        <v>0</v>
      </c>
      <c r="AA9" s="77"/>
      <c r="AB9" s="77"/>
      <c r="AC9" s="93"/>
      <c r="AD9" s="176"/>
      <c r="AE9" s="178">
        <v>0</v>
      </c>
      <c r="AF9" s="77"/>
      <c r="AG9" s="77"/>
      <c r="AH9" s="93"/>
      <c r="AI9" s="176"/>
      <c r="AJ9" s="178">
        <v>0</v>
      </c>
      <c r="AK9" s="77"/>
      <c r="AL9" s="77"/>
      <c r="AM9" s="91"/>
      <c r="AN9" s="177"/>
      <c r="AO9" s="178">
        <v>0</v>
      </c>
      <c r="AP9" s="9"/>
      <c r="AQ9" s="9"/>
      <c r="AR9" s="91"/>
      <c r="AS9" s="177"/>
      <c r="AT9" s="68">
        <f t="shared" si="0"/>
        <v>0</v>
      </c>
      <c r="AU9" s="9"/>
      <c r="AV9" s="9"/>
      <c r="AW9" s="9"/>
      <c r="AX9" s="69"/>
      <c r="AY9" s="68">
        <f t="shared" si="3"/>
        <v>0</v>
      </c>
      <c r="AZ9" s="69">
        <f>K9</f>
        <v>0</v>
      </c>
      <c r="BA9" s="68">
        <f t="shared" si="4"/>
        <v>0</v>
      </c>
      <c r="BB9" s="69">
        <f>P9</f>
        <v>0</v>
      </c>
      <c r="BC9" s="68">
        <f t="shared" si="5"/>
        <v>0</v>
      </c>
      <c r="BD9" s="69">
        <f>U9</f>
        <v>0</v>
      </c>
      <c r="BE9" s="68">
        <f t="shared" si="6"/>
        <v>0</v>
      </c>
      <c r="BF9" s="69">
        <f>Z9</f>
        <v>0</v>
      </c>
      <c r="BG9" s="68">
        <f t="shared" si="7"/>
        <v>0</v>
      </c>
      <c r="BH9" s="69">
        <f>AE9</f>
        <v>0</v>
      </c>
      <c r="BI9" s="68">
        <f t="shared" si="8"/>
        <v>0</v>
      </c>
      <c r="BJ9" s="69">
        <f>AJ9</f>
        <v>0</v>
      </c>
      <c r="BK9" s="9">
        <f t="shared" si="9"/>
        <v>0</v>
      </c>
      <c r="BL9" s="9">
        <f t="shared" ref="BL9:BL10" si="17">AO9</f>
        <v>0</v>
      </c>
      <c r="BM9" s="68">
        <f t="shared" si="10"/>
        <v>0</v>
      </c>
      <c r="BN9" s="9">
        <f>AT9</f>
        <v>0</v>
      </c>
      <c r="BO9" s="138">
        <f>AY9+((AZ9-AY9)*'9. BE assumptions'!K9)</f>
        <v>0</v>
      </c>
      <c r="BP9" s="139">
        <f>BA9+((BB9-BA9)*'9. BE assumptions'!L9)</f>
        <v>0</v>
      </c>
      <c r="BQ9" s="139">
        <f>BC9+((BD9-BC9)*'9. BE assumptions'!M9)</f>
        <v>0</v>
      </c>
      <c r="BR9" s="139">
        <f>BE9+((BF9-BE9)*'9. BE assumptions'!N9)</f>
        <v>0</v>
      </c>
      <c r="BS9" s="139">
        <f>BG9+((BH9-BG9)*'9. BE assumptions'!O9)</f>
        <v>0</v>
      </c>
      <c r="BT9" s="139">
        <f>BI9+((BJ9-BI9)*'9. BE assumptions'!P9)</f>
        <v>0</v>
      </c>
      <c r="BU9" s="140">
        <f>BK9+((BL9+BK9)*'9. BE assumptions'!Q9)</f>
        <v>0</v>
      </c>
      <c r="BV9" s="139">
        <f t="shared" si="11"/>
        <v>0</v>
      </c>
      <c r="BW9" s="140">
        <f t="shared" si="12"/>
        <v>0</v>
      </c>
      <c r="BX9" s="139"/>
      <c r="BY9" s="68">
        <f>B9/100*'8. GVA assumptions'!F$8</f>
        <v>0</v>
      </c>
      <c r="BZ9" s="10">
        <f>C9/100*'8. GVA assumptions'!F$10</f>
        <v>1.1451370113534842E-6</v>
      </c>
      <c r="CA9" s="10">
        <f>D9/100*'8. GVA assumptions'!F$12</f>
        <v>0</v>
      </c>
      <c r="CB9" s="10">
        <f>E9/100*'8. GVA assumptions'!F$13</f>
        <v>9.49617866098621E-5</v>
      </c>
      <c r="CC9" s="10">
        <f>F9/100*'8. GVA assumptions'!F$14</f>
        <v>0</v>
      </c>
      <c r="CD9" s="10">
        <f>G9/100*'8. GVA assumptions'!F$15</f>
        <v>2.6295505475981643E-5</v>
      </c>
      <c r="CE9" s="10">
        <f>H9/100*'8. GVA assumptions'!F$16</f>
        <v>0</v>
      </c>
      <c r="CF9" s="284">
        <f t="shared" si="13"/>
        <v>1.2240242909719723E-4</v>
      </c>
      <c r="CG9" s="10"/>
      <c r="CH9" s="68">
        <f>K9/100*'8. GVA assumptions'!$F$8</f>
        <v>0</v>
      </c>
      <c r="CI9" s="9"/>
      <c r="CJ9" s="9"/>
      <c r="CK9" s="9"/>
      <c r="CL9" s="69"/>
      <c r="CM9" s="68">
        <f>P9/100*'8. GVA assumptions'!$F$10</f>
        <v>0</v>
      </c>
      <c r="CN9" s="86"/>
      <c r="CO9" s="86"/>
      <c r="CP9" s="86"/>
      <c r="CQ9" s="70"/>
      <c r="CR9" s="68">
        <f>U9/100*'8. GVA assumptions'!$F$12</f>
        <v>0</v>
      </c>
      <c r="CS9" s="86"/>
      <c r="CT9" s="86"/>
      <c r="CU9" s="86"/>
      <c r="CV9" s="70"/>
      <c r="CW9" s="68">
        <f>Z9/100*'8. GVA assumptions'!$F$13</f>
        <v>0</v>
      </c>
      <c r="CX9" s="86"/>
      <c r="CY9" s="86"/>
      <c r="CZ9" s="86"/>
      <c r="DA9" s="70"/>
      <c r="DB9" s="68">
        <f>AE9/100*'8. GVA assumptions'!$F$14</f>
        <v>0</v>
      </c>
      <c r="DC9" s="86"/>
      <c r="DD9" s="86"/>
      <c r="DE9" s="86"/>
      <c r="DF9" s="70"/>
      <c r="DG9" s="68">
        <f>AJ9/100*'8. GVA assumptions'!$F$15</f>
        <v>0</v>
      </c>
      <c r="DH9" s="86"/>
      <c r="DI9" s="86"/>
      <c r="DJ9" s="86"/>
      <c r="DK9" s="70"/>
      <c r="DL9" s="68">
        <f>AO9/100*'8. GVA assumptions'!$F$16</f>
        <v>0</v>
      </c>
      <c r="DM9" s="86"/>
      <c r="DN9" s="86"/>
      <c r="DO9" s="86"/>
      <c r="DP9" s="70"/>
      <c r="DQ9" s="9">
        <f t="shared" si="1"/>
        <v>0</v>
      </c>
      <c r="DR9" s="10"/>
      <c r="DS9" s="10"/>
      <c r="DT9" s="10"/>
      <c r="DU9" s="10"/>
      <c r="DV9" s="68">
        <f>AY9/100*'8. GVA assumptions'!$F$8</f>
        <v>0</v>
      </c>
      <c r="DW9" s="9">
        <f>AZ9/100*'8. GVA assumptions'!$F$8</f>
        <v>0</v>
      </c>
      <c r="DX9" s="9">
        <f>BA9/100*'8. GVA assumptions'!$F$10</f>
        <v>0</v>
      </c>
      <c r="DY9" s="9">
        <f>BB9/100*'8. GVA assumptions'!$F$10</f>
        <v>0</v>
      </c>
      <c r="DZ9" s="9">
        <f>BC9/100*'8. GVA assumptions'!$F$12</f>
        <v>0</v>
      </c>
      <c r="EA9" s="9">
        <f>BD9/100*'8. GVA assumptions'!$F$12</f>
        <v>0</v>
      </c>
      <c r="EB9" s="9">
        <f>BE9/100*'8. GVA assumptions'!$F$13</f>
        <v>0</v>
      </c>
      <c r="EC9" s="9">
        <f>BF9/100*'8. GVA assumptions'!$F$13</f>
        <v>0</v>
      </c>
      <c r="ED9" s="9">
        <f>BG9/100*'8. GVA assumptions'!$F$14</f>
        <v>0</v>
      </c>
      <c r="EE9" s="9">
        <f>BH9/100*'8. GVA assumptions'!$F$14</f>
        <v>0</v>
      </c>
      <c r="EF9" s="9">
        <f>BI9/100*'8. GVA assumptions'!$F$15</f>
        <v>0</v>
      </c>
      <c r="EG9" s="9">
        <f>BJ9/100*'8. GVA assumptions'!$F$15</f>
        <v>0</v>
      </c>
      <c r="EH9" s="9">
        <f>BK9/100*'8. GVA assumptions'!$F$16</f>
        <v>0</v>
      </c>
      <c r="EI9" s="9">
        <f>BL9/100*'8. GVA assumptions'!$F$16</f>
        <v>0</v>
      </c>
      <c r="EJ9" s="68">
        <f t="shared" si="14"/>
        <v>0</v>
      </c>
      <c r="EK9" s="9">
        <f t="shared" si="15"/>
        <v>0</v>
      </c>
      <c r="EL9" s="88">
        <f>BO9/100*'8. GVA assumptions'!$F$8</f>
        <v>0</v>
      </c>
      <c r="EM9" s="9">
        <f>BP9/100*'8. GVA assumptions'!$F$10</f>
        <v>0</v>
      </c>
      <c r="EN9" s="9">
        <f>BQ9/100*'8. GVA assumptions'!$F$12</f>
        <v>0</v>
      </c>
      <c r="EO9" s="9">
        <f>BR9/100*'8. GVA assumptions'!$F$13</f>
        <v>0</v>
      </c>
      <c r="EP9" s="9">
        <f>BS9/100*'8. GVA assumptions'!$F$14</f>
        <v>0</v>
      </c>
      <c r="EQ9" s="9">
        <f>BT9/100*'8. GVA assumptions'!$F$15</f>
        <v>0</v>
      </c>
      <c r="ER9" s="69">
        <f>BU9/100*'8. GVA assumptions'!$F$16</f>
        <v>0</v>
      </c>
      <c r="ES9" s="134">
        <f t="shared" ref="ES9:ES18" si="18">SUM(EL9:ER9)</f>
        <v>0</v>
      </c>
      <c r="ET9" s="140">
        <f t="shared" si="16"/>
        <v>0</v>
      </c>
    </row>
    <row r="10" spans="1:150" ht="12.75">
      <c r="A10" s="72" t="s">
        <v>311</v>
      </c>
      <c r="B10" s="68">
        <v>0</v>
      </c>
      <c r="C10" s="10">
        <v>1.4357360091176257E-8</v>
      </c>
      <c r="D10" s="10">
        <v>0</v>
      </c>
      <c r="E10" s="10">
        <v>2.0857163197619876E-4</v>
      </c>
      <c r="F10" s="10">
        <v>2.5195258918220249E-6</v>
      </c>
      <c r="G10" s="10">
        <v>4.0984485204067748E-7</v>
      </c>
      <c r="H10" s="10">
        <v>0</v>
      </c>
      <c r="I10" s="284">
        <f t="shared" si="2"/>
        <v>2.1151536008015261E-4</v>
      </c>
      <c r="J10" s="86"/>
      <c r="K10" s="178">
        <v>0</v>
      </c>
      <c r="L10" s="77"/>
      <c r="M10" s="77"/>
      <c r="N10" s="93"/>
      <c r="O10" s="176"/>
      <c r="P10" s="178">
        <v>0</v>
      </c>
      <c r="Q10" s="77"/>
      <c r="R10" s="77"/>
      <c r="S10" s="93"/>
      <c r="T10" s="176"/>
      <c r="U10" s="178">
        <v>0</v>
      </c>
      <c r="V10" s="77"/>
      <c r="W10" s="77"/>
      <c r="X10" s="93"/>
      <c r="Y10" s="176"/>
      <c r="Z10" s="178">
        <v>0</v>
      </c>
      <c r="AA10" s="77"/>
      <c r="AB10" s="77"/>
      <c r="AC10" s="93"/>
      <c r="AD10" s="176"/>
      <c r="AE10" s="178">
        <v>0</v>
      </c>
      <c r="AF10" s="77"/>
      <c r="AG10" s="77"/>
      <c r="AH10" s="93"/>
      <c r="AI10" s="176"/>
      <c r="AJ10" s="178">
        <v>0</v>
      </c>
      <c r="AK10" s="77"/>
      <c r="AL10" s="77"/>
      <c r="AM10" s="91"/>
      <c r="AN10" s="177"/>
      <c r="AO10" s="178">
        <v>0</v>
      </c>
      <c r="AP10" s="9"/>
      <c r="AQ10" s="9"/>
      <c r="AR10" s="91"/>
      <c r="AS10" s="177"/>
      <c r="AT10" s="68">
        <f t="shared" si="0"/>
        <v>0</v>
      </c>
      <c r="AU10" s="9"/>
      <c r="AV10" s="9"/>
      <c r="AW10" s="9"/>
      <c r="AX10" s="69"/>
      <c r="AY10" s="68">
        <f t="shared" si="3"/>
        <v>0</v>
      </c>
      <c r="AZ10" s="69">
        <f>K10</f>
        <v>0</v>
      </c>
      <c r="BA10" s="68">
        <f t="shared" si="4"/>
        <v>0</v>
      </c>
      <c r="BB10" s="69">
        <f>P10</f>
        <v>0</v>
      </c>
      <c r="BC10" s="68">
        <f t="shared" si="5"/>
        <v>0</v>
      </c>
      <c r="BD10" s="69">
        <f>U10</f>
        <v>0</v>
      </c>
      <c r="BE10" s="68">
        <f t="shared" si="6"/>
        <v>0</v>
      </c>
      <c r="BF10" s="69">
        <f>Z10</f>
        <v>0</v>
      </c>
      <c r="BG10" s="68">
        <f t="shared" si="7"/>
        <v>0</v>
      </c>
      <c r="BH10" s="69">
        <f>AE10</f>
        <v>0</v>
      </c>
      <c r="BI10" s="68">
        <f t="shared" si="8"/>
        <v>0</v>
      </c>
      <c r="BJ10" s="69">
        <f>AJ10</f>
        <v>0</v>
      </c>
      <c r="BK10" s="9">
        <f t="shared" si="9"/>
        <v>0</v>
      </c>
      <c r="BL10" s="9">
        <f t="shared" si="17"/>
        <v>0</v>
      </c>
      <c r="BM10" s="68">
        <f t="shared" si="10"/>
        <v>0</v>
      </c>
      <c r="BN10" s="9">
        <f>AT10</f>
        <v>0</v>
      </c>
      <c r="BO10" s="138">
        <f>AY10+((AZ10-AY10)*'9. BE assumptions'!K10)</f>
        <v>0</v>
      </c>
      <c r="BP10" s="139">
        <f>BA10+((BB10-BA10)*'9. BE assumptions'!L10)</f>
        <v>0</v>
      </c>
      <c r="BQ10" s="139">
        <f>BC10+((BD10-BC10)*'9. BE assumptions'!M10)</f>
        <v>0</v>
      </c>
      <c r="BR10" s="139">
        <f>BE10+((BF10-BE10)*'9. BE assumptions'!N10)</f>
        <v>0</v>
      </c>
      <c r="BS10" s="139">
        <f>BG10+((BH10-BG10)*'9. BE assumptions'!O10)</f>
        <v>0</v>
      </c>
      <c r="BT10" s="139">
        <f>BI10+((BJ10-BI10)*'9. BE assumptions'!P10)</f>
        <v>0</v>
      </c>
      <c r="BU10" s="140">
        <f>BK10+((BL10+BK10)*'9. BE assumptions'!Q10)</f>
        <v>0</v>
      </c>
      <c r="BV10" s="139">
        <f t="shared" si="11"/>
        <v>0</v>
      </c>
      <c r="BW10" s="140">
        <f t="shared" si="12"/>
        <v>0</v>
      </c>
      <c r="BX10" s="139"/>
      <c r="BY10" s="68">
        <f>B10/100*'8. GVA assumptions'!F$8</f>
        <v>0</v>
      </c>
      <c r="BZ10" s="10">
        <f>C10/100*'8. GVA assumptions'!F$10</f>
        <v>6.0156261386099404E-9</v>
      </c>
      <c r="CA10" s="10">
        <f>D10/100*'8. GVA assumptions'!F$12</f>
        <v>0</v>
      </c>
      <c r="CB10" s="10">
        <f>E10/100*'8. GVA assumptions'!F$13</f>
        <v>1.0099422811489747E-4</v>
      </c>
      <c r="CC10" s="10">
        <f>F10/100*'8. GVA assumptions'!F$14</f>
        <v>1.1165421046540446E-6</v>
      </c>
      <c r="CD10" s="10">
        <f>G10/100*'8. GVA assumptions'!F$15</f>
        <v>2.4069953913767441E-7</v>
      </c>
      <c r="CE10" s="10">
        <f>H10/100*'8. GVA assumptions'!F$16</f>
        <v>0</v>
      </c>
      <c r="CF10" s="284">
        <f t="shared" si="13"/>
        <v>1.023574853848278E-4</v>
      </c>
      <c r="CG10" s="10"/>
      <c r="CH10" s="68">
        <f>K10/100*'8. GVA assumptions'!$F$8</f>
        <v>0</v>
      </c>
      <c r="CI10" s="9"/>
      <c r="CJ10" s="9"/>
      <c r="CK10" s="9"/>
      <c r="CL10" s="69"/>
      <c r="CM10" s="68">
        <f>P10/100*'8. GVA assumptions'!$F$10</f>
        <v>0</v>
      </c>
      <c r="CN10" s="86"/>
      <c r="CO10" s="86"/>
      <c r="CP10" s="86"/>
      <c r="CQ10" s="70"/>
      <c r="CR10" s="68">
        <f>U10/100*'8. GVA assumptions'!$F$12</f>
        <v>0</v>
      </c>
      <c r="CS10" s="86"/>
      <c r="CT10" s="86"/>
      <c r="CU10" s="86"/>
      <c r="CV10" s="70"/>
      <c r="CW10" s="68">
        <f>Z10/100*'8. GVA assumptions'!$F$13</f>
        <v>0</v>
      </c>
      <c r="CX10" s="86"/>
      <c r="CY10" s="86"/>
      <c r="CZ10" s="86"/>
      <c r="DA10" s="70"/>
      <c r="DB10" s="68">
        <f>AE10/100*'8. GVA assumptions'!$F$14</f>
        <v>0</v>
      </c>
      <c r="DC10" s="86"/>
      <c r="DD10" s="86"/>
      <c r="DE10" s="86"/>
      <c r="DF10" s="70"/>
      <c r="DG10" s="68">
        <f>AJ10/100*'8. GVA assumptions'!$F$15</f>
        <v>0</v>
      </c>
      <c r="DH10" s="86"/>
      <c r="DI10" s="86"/>
      <c r="DJ10" s="86"/>
      <c r="DK10" s="70"/>
      <c r="DL10" s="68">
        <f>AO10/100*'8. GVA assumptions'!$F$16</f>
        <v>0</v>
      </c>
      <c r="DM10" s="86"/>
      <c r="DN10" s="86"/>
      <c r="DO10" s="86"/>
      <c r="DP10" s="70"/>
      <c r="DQ10" s="9">
        <f t="shared" si="1"/>
        <v>0</v>
      </c>
      <c r="DR10" s="10"/>
      <c r="DS10" s="10"/>
      <c r="DT10" s="10"/>
      <c r="DU10" s="10"/>
      <c r="DV10" s="68">
        <f>AY10/100*'8. GVA assumptions'!$F$8</f>
        <v>0</v>
      </c>
      <c r="DW10" s="9">
        <f>AZ10/100*'8. GVA assumptions'!$F$8</f>
        <v>0</v>
      </c>
      <c r="DX10" s="9">
        <f>BA10/100*'8. GVA assumptions'!$F$10</f>
        <v>0</v>
      </c>
      <c r="DY10" s="9">
        <f>BB10/100*'8. GVA assumptions'!$F$10</f>
        <v>0</v>
      </c>
      <c r="DZ10" s="9">
        <f>BC10/100*'8. GVA assumptions'!$F$12</f>
        <v>0</v>
      </c>
      <c r="EA10" s="9">
        <f>BD10/100*'8. GVA assumptions'!$F$12</f>
        <v>0</v>
      </c>
      <c r="EB10" s="9">
        <f>BE10/100*'8. GVA assumptions'!$F$13</f>
        <v>0</v>
      </c>
      <c r="EC10" s="9">
        <f>BF10/100*'8. GVA assumptions'!$F$13</f>
        <v>0</v>
      </c>
      <c r="ED10" s="9">
        <f>BG10/100*'8. GVA assumptions'!$F$14</f>
        <v>0</v>
      </c>
      <c r="EE10" s="9">
        <f>BH10/100*'8. GVA assumptions'!$F$14</f>
        <v>0</v>
      </c>
      <c r="EF10" s="9">
        <f>BI10/100*'8. GVA assumptions'!$F$15</f>
        <v>0</v>
      </c>
      <c r="EG10" s="9">
        <f>BJ10/100*'8. GVA assumptions'!$F$15</f>
        <v>0</v>
      </c>
      <c r="EH10" s="9">
        <f>BK10/100*'8. GVA assumptions'!$F$16</f>
        <v>0</v>
      </c>
      <c r="EI10" s="9">
        <f>BL10/100*'8. GVA assumptions'!$F$16</f>
        <v>0</v>
      </c>
      <c r="EJ10" s="68">
        <f t="shared" si="14"/>
        <v>0</v>
      </c>
      <c r="EK10" s="9">
        <f t="shared" si="15"/>
        <v>0</v>
      </c>
      <c r="EL10" s="88">
        <f>BO10/100*'8. GVA assumptions'!$F$8</f>
        <v>0</v>
      </c>
      <c r="EM10" s="9">
        <f>BP10/100*'8. GVA assumptions'!$F$10</f>
        <v>0</v>
      </c>
      <c r="EN10" s="9">
        <f>BQ10/100*'8. GVA assumptions'!$F$12</f>
        <v>0</v>
      </c>
      <c r="EO10" s="9">
        <f>BR10/100*'8. GVA assumptions'!$F$13</f>
        <v>0</v>
      </c>
      <c r="EP10" s="9">
        <f>BS10/100*'8. GVA assumptions'!$F$14</f>
        <v>0</v>
      </c>
      <c r="EQ10" s="9">
        <f>BT10/100*'8. GVA assumptions'!$F$15</f>
        <v>0</v>
      </c>
      <c r="ER10" s="69">
        <f>BU10/100*'8. GVA assumptions'!$F$16</f>
        <v>0</v>
      </c>
      <c r="ES10" s="134">
        <f t="shared" si="18"/>
        <v>0</v>
      </c>
      <c r="ET10" s="140">
        <f t="shared" si="16"/>
        <v>0</v>
      </c>
    </row>
    <row r="11" spans="1:150" ht="12.75">
      <c r="A11" s="72" t="s">
        <v>350</v>
      </c>
      <c r="B11" s="68">
        <v>0</v>
      </c>
      <c r="C11" s="10">
        <v>4.4511454760375498E-3</v>
      </c>
      <c r="D11" s="10">
        <v>1.0649830134228799E-2</v>
      </c>
      <c r="E11" s="10">
        <v>0</v>
      </c>
      <c r="F11" s="10">
        <v>1.7616738417565801E-3</v>
      </c>
      <c r="G11" s="10">
        <v>1.0700983714666375E-2</v>
      </c>
      <c r="H11" s="10">
        <v>0</v>
      </c>
      <c r="I11" s="284">
        <f t="shared" si="2"/>
        <v>2.7563633166689305E-2</v>
      </c>
      <c r="J11" s="86"/>
      <c r="K11" s="82">
        <f>'4.1. FS rMCZ ZoneCalcs'!B6</f>
        <v>0</v>
      </c>
      <c r="L11" s="77">
        <f t="shared" ref="L11:L16" si="19">B11</f>
        <v>0</v>
      </c>
      <c r="M11" s="77">
        <f>B11</f>
        <v>0</v>
      </c>
      <c r="N11" s="93"/>
      <c r="O11" s="176"/>
      <c r="P11" s="82">
        <f>'4.1. FS rMCZ ZoneCalcs'!C6</f>
        <v>0</v>
      </c>
      <c r="Q11" s="77">
        <f t="shared" ref="Q11:Q16" si="20">C11</f>
        <v>4.4511454760375498E-3</v>
      </c>
      <c r="R11" s="77">
        <f>C11</f>
        <v>4.4511454760375498E-3</v>
      </c>
      <c r="S11" s="93"/>
      <c r="T11" s="176"/>
      <c r="U11" s="178">
        <v>0</v>
      </c>
      <c r="V11" s="94">
        <v>0</v>
      </c>
      <c r="W11" s="94">
        <v>0</v>
      </c>
      <c r="X11" s="93"/>
      <c r="Y11" s="176"/>
      <c r="Z11" s="82">
        <f>'4.1. FS rMCZ ZoneCalcs'!E6</f>
        <v>0</v>
      </c>
      <c r="AA11" s="77">
        <f>'4.1. FS rMCZ ZoneCalcs'!E6</f>
        <v>0</v>
      </c>
      <c r="AB11" s="77">
        <f>E11</f>
        <v>0</v>
      </c>
      <c r="AC11" s="93"/>
      <c r="AD11" s="176"/>
      <c r="AE11" s="82">
        <f>'4.1. FS rMCZ ZoneCalcs'!F6</f>
        <v>4.2192296486069247E-6</v>
      </c>
      <c r="AF11" s="77">
        <f>'4.1. FS rMCZ ZoneCalcs'!F6</f>
        <v>4.2192296486069247E-6</v>
      </c>
      <c r="AG11" s="77">
        <f>F11</f>
        <v>1.7616738417565801E-3</v>
      </c>
      <c r="AH11" s="93"/>
      <c r="AI11" s="176"/>
      <c r="AJ11" s="82">
        <f>'4.1. FS rMCZ ZoneCalcs'!G6</f>
        <v>3.5926281177965996E-5</v>
      </c>
      <c r="AK11" s="77">
        <f>'4.1. FS rMCZ ZoneCalcs'!G6</f>
        <v>3.5926281177965996E-5</v>
      </c>
      <c r="AL11" s="77">
        <f>G11</f>
        <v>1.0700983714666375E-2</v>
      </c>
      <c r="AM11" s="91"/>
      <c r="AN11" s="177"/>
      <c r="AO11" s="178">
        <v>0</v>
      </c>
      <c r="AP11" s="94">
        <v>0</v>
      </c>
      <c r="AQ11" s="94">
        <v>0</v>
      </c>
      <c r="AR11" s="94"/>
      <c r="AS11" s="177"/>
      <c r="AT11" s="68">
        <f t="shared" si="0"/>
        <v>4.0145510826572918E-5</v>
      </c>
      <c r="AU11" s="9">
        <f>L11+Q11+V11+AA11+AF11+AK11+AP11</f>
        <v>4.4912909868641228E-3</v>
      </c>
      <c r="AV11" s="9">
        <f>M11+R11+W11+AB11+AG11+AL11+AQ11</f>
        <v>1.6913803032460505E-2</v>
      </c>
      <c r="AW11" s="9"/>
      <c r="AX11" s="69"/>
      <c r="AY11" s="68">
        <f t="shared" si="3"/>
        <v>0</v>
      </c>
      <c r="AZ11" s="69">
        <f>M11</f>
        <v>0</v>
      </c>
      <c r="BA11" s="68">
        <f t="shared" si="4"/>
        <v>0</v>
      </c>
      <c r="BB11" s="69">
        <f>R11</f>
        <v>4.4511454760375498E-3</v>
      </c>
      <c r="BC11" s="68">
        <f t="shared" si="5"/>
        <v>0</v>
      </c>
      <c r="BD11" s="69">
        <f>W11</f>
        <v>0</v>
      </c>
      <c r="BE11" s="68">
        <f t="shared" si="6"/>
        <v>0</v>
      </c>
      <c r="BF11" s="69">
        <f>AB11</f>
        <v>0</v>
      </c>
      <c r="BG11" s="68">
        <f t="shared" si="7"/>
        <v>4.2192296486069247E-6</v>
      </c>
      <c r="BH11" s="69">
        <f>AG11</f>
        <v>1.7616738417565801E-3</v>
      </c>
      <c r="BI11" s="68">
        <f t="shared" si="8"/>
        <v>3.5926281177965996E-5</v>
      </c>
      <c r="BJ11" s="69">
        <f>AL11</f>
        <v>1.0700983714666375E-2</v>
      </c>
      <c r="BK11" s="9">
        <f t="shared" si="9"/>
        <v>0</v>
      </c>
      <c r="BL11" s="9">
        <f>AQ11</f>
        <v>0</v>
      </c>
      <c r="BM11" s="68">
        <f t="shared" si="10"/>
        <v>4.0145510826572918E-5</v>
      </c>
      <c r="BN11" s="9">
        <f>AV11</f>
        <v>1.6913803032460505E-2</v>
      </c>
      <c r="BO11" s="138">
        <f>AY11+((AZ11-AY11)*'9. BE assumptions'!K11)</f>
        <v>0</v>
      </c>
      <c r="BP11" s="139">
        <f>BA11+((BB11-BA11)*'9. BE assumptions'!L11)</f>
        <v>2.2255727380187749E-3</v>
      </c>
      <c r="BQ11" s="139">
        <f>BC11+((BD11-BC11)*'9. BE assumptions'!M11)</f>
        <v>0</v>
      </c>
      <c r="BR11" s="139">
        <f>BE11+((BF11-BE11)*'9. BE assumptions'!N11)</f>
        <v>0</v>
      </c>
      <c r="BS11" s="139">
        <f>BG11+((BH11-BG11)*'9. BE assumptions'!O11)</f>
        <v>8.8294653570259352E-4</v>
      </c>
      <c r="BT11" s="139">
        <f>BI11+((BJ11-BI11)*'9. BE assumptions'!P11)</f>
        <v>5.3684549979221702E-3</v>
      </c>
      <c r="BU11" s="140">
        <f>BK11+((BL11+BK11)*'9. BE assumptions'!Q11)</f>
        <v>0</v>
      </c>
      <c r="BV11" s="139">
        <f t="shared" si="11"/>
        <v>8.4769742716435392E-3</v>
      </c>
      <c r="BW11" s="140">
        <f t="shared" si="12"/>
        <v>0.12047817712887134</v>
      </c>
      <c r="BX11" s="139"/>
      <c r="BY11" s="68">
        <f>B11/100*'8. GVA assumptions'!F$8</f>
        <v>0</v>
      </c>
      <c r="BZ11" s="10">
        <f>C11/100*'8. GVA assumptions'!F$10</f>
        <v>1.8649965524555672E-3</v>
      </c>
      <c r="CA11" s="10">
        <f>D11/100*'8. GVA assumptions'!F$12</f>
        <v>5.9527978144848235E-3</v>
      </c>
      <c r="CB11" s="10">
        <f>E11/100*'8. GVA assumptions'!F$13</f>
        <v>0</v>
      </c>
      <c r="CC11" s="10">
        <f>F11/100*'8. GVA assumptions'!F$14</f>
        <v>7.8069569571536377E-4</v>
      </c>
      <c r="CD11" s="10">
        <f>G11/100*'8. GVA assumptions'!F$15</f>
        <v>6.2846265742147545E-3</v>
      </c>
      <c r="CE11" s="10">
        <f>H11/100*'8. GVA assumptions'!F$16</f>
        <v>0</v>
      </c>
      <c r="CF11" s="284">
        <f t="shared" si="13"/>
        <v>1.488311663687051E-2</v>
      </c>
      <c r="CG11" s="10"/>
      <c r="CH11" s="68">
        <f>K11/100*'8. GVA assumptions'!$F$8</f>
        <v>0</v>
      </c>
      <c r="CI11" s="9">
        <f>L11/100*'8. GVA assumptions'!$F$8</f>
        <v>0</v>
      </c>
      <c r="CJ11" s="9">
        <f>M11/100*'8. GVA assumptions'!$F$8</f>
        <v>0</v>
      </c>
      <c r="CK11" s="9"/>
      <c r="CL11" s="69"/>
      <c r="CM11" s="68">
        <f>P11/100*'8. GVA assumptions'!$F$10</f>
        <v>0</v>
      </c>
      <c r="CN11" s="9">
        <f>Q11/100*'8. GVA assumptions'!$F$10</f>
        <v>1.8649965524555672E-3</v>
      </c>
      <c r="CO11" s="9">
        <f>R11/100*'8. GVA assumptions'!$F$10</f>
        <v>1.8649965524555672E-3</v>
      </c>
      <c r="CP11" s="86"/>
      <c r="CQ11" s="70"/>
      <c r="CR11" s="68">
        <f>U11/100*'8. GVA assumptions'!$F$12</f>
        <v>0</v>
      </c>
      <c r="CS11" s="9">
        <f>V11/100*'8. GVA assumptions'!$F$12</f>
        <v>0</v>
      </c>
      <c r="CT11" s="9">
        <f>W11/100*'8. GVA assumptions'!$F$12</f>
        <v>0</v>
      </c>
      <c r="CU11" s="86"/>
      <c r="CV11" s="70"/>
      <c r="CW11" s="68">
        <f>Z11/100*'8. GVA assumptions'!$F$13</f>
        <v>0</v>
      </c>
      <c r="CX11" s="9">
        <f>AA11/100*'8. GVA assumptions'!$F$13</f>
        <v>0</v>
      </c>
      <c r="CY11" s="9">
        <f>AB11/100*'8. GVA assumptions'!$F$13</f>
        <v>0</v>
      </c>
      <c r="CZ11" s="86"/>
      <c r="DA11" s="70"/>
      <c r="DB11" s="68">
        <f>AE11/100*'8. GVA assumptions'!$F$14</f>
        <v>1.8697754078119608E-6</v>
      </c>
      <c r="DC11" s="9">
        <f>AF11/100*'8. GVA assumptions'!$F$14</f>
        <v>1.8697754078119608E-6</v>
      </c>
      <c r="DD11" s="9">
        <f>AG11/100*'8. GVA assumptions'!$F$14</f>
        <v>7.8069569571536377E-4</v>
      </c>
      <c r="DE11" s="86"/>
      <c r="DF11" s="70"/>
      <c r="DG11" s="68">
        <f>AJ11/100*'8. GVA assumptions'!$F$15</f>
        <v>2.1099299599372928E-5</v>
      </c>
      <c r="DH11" s="9">
        <f>AK11/100*'8. GVA assumptions'!$F$15</f>
        <v>2.1099299599372928E-5</v>
      </c>
      <c r="DI11" s="9">
        <f>AL11/100*'8. GVA assumptions'!$F$15</f>
        <v>6.2846265742147545E-3</v>
      </c>
      <c r="DJ11" s="86"/>
      <c r="DK11" s="70"/>
      <c r="DL11" s="68">
        <f>AO11/100*'8. GVA assumptions'!$F$16</f>
        <v>0</v>
      </c>
      <c r="DM11" s="9">
        <f>AP11/100*'8. GVA assumptions'!$F$16</f>
        <v>0</v>
      </c>
      <c r="DN11" s="9">
        <f>AQ11/100*'8. GVA assumptions'!$F$16</f>
        <v>0</v>
      </c>
      <c r="DO11" s="86"/>
      <c r="DP11" s="70"/>
      <c r="DQ11" s="9">
        <f t="shared" si="1"/>
        <v>2.2969075007184887E-5</v>
      </c>
      <c r="DR11" s="10">
        <f>CI11+CN11+CS11+CX11+DC11+DH11+DM11</f>
        <v>1.8879656274627522E-3</v>
      </c>
      <c r="DS11" s="10">
        <f>CJ11+CO11+CT11+CY11+DD11+DI11+DN11</f>
        <v>8.9303188223856852E-3</v>
      </c>
      <c r="DT11" s="10"/>
      <c r="DU11" s="10"/>
      <c r="DV11" s="68">
        <f>AY11/100*'8. GVA assumptions'!$F$8</f>
        <v>0</v>
      </c>
      <c r="DW11" s="9">
        <f>AZ11/100*'8. GVA assumptions'!$F$8</f>
        <v>0</v>
      </c>
      <c r="DX11" s="9">
        <f>BA11/100*'8. GVA assumptions'!$F$10</f>
        <v>0</v>
      </c>
      <c r="DY11" s="9">
        <f>BB11/100*'8. GVA assumptions'!$F$10</f>
        <v>1.8649965524555672E-3</v>
      </c>
      <c r="DZ11" s="9">
        <f>BC11/100*'8. GVA assumptions'!$F$12</f>
        <v>0</v>
      </c>
      <c r="EA11" s="9">
        <f>BD11/100*'8. GVA assumptions'!$F$12</f>
        <v>0</v>
      </c>
      <c r="EB11" s="9">
        <f>BE11/100*'8. GVA assumptions'!$F$13</f>
        <v>0</v>
      </c>
      <c r="EC11" s="9">
        <f>BF11/100*'8. GVA assumptions'!$F$13</f>
        <v>0</v>
      </c>
      <c r="ED11" s="9">
        <f>BG11/100*'8. GVA assumptions'!$F$14</f>
        <v>1.8697754078119608E-6</v>
      </c>
      <c r="EE11" s="9">
        <f>BH11/100*'8. GVA assumptions'!$F$14</f>
        <v>7.8069569571536377E-4</v>
      </c>
      <c r="EF11" s="9">
        <f>BI11/100*'8. GVA assumptions'!$F$15</f>
        <v>2.1099299599372928E-5</v>
      </c>
      <c r="EG11" s="9">
        <f>BJ11/100*'8. GVA assumptions'!$F$15</f>
        <v>6.2846265742147545E-3</v>
      </c>
      <c r="EH11" s="9">
        <f>BK11/100*'8. GVA assumptions'!$F$16</f>
        <v>0</v>
      </c>
      <c r="EI11" s="9">
        <f>BL11/100*'8. GVA assumptions'!$F$16</f>
        <v>0</v>
      </c>
      <c r="EJ11" s="68">
        <f t="shared" si="14"/>
        <v>2.2969075007184887E-5</v>
      </c>
      <c r="EK11" s="9">
        <f t="shared" si="15"/>
        <v>8.9303188223856852E-3</v>
      </c>
      <c r="EL11" s="88">
        <f>BO11/100*'8. GVA assumptions'!$F$8</f>
        <v>0</v>
      </c>
      <c r="EM11" s="9">
        <f>BP11/100*'8. GVA assumptions'!$F$10</f>
        <v>9.3249827622778362E-4</v>
      </c>
      <c r="EN11" s="9">
        <f>BQ11/100*'8. GVA assumptions'!$F$12</f>
        <v>0</v>
      </c>
      <c r="EO11" s="9">
        <f>BR11/100*'8. GVA assumptions'!$F$13</f>
        <v>0</v>
      </c>
      <c r="EP11" s="9">
        <f>BS11/100*'8. GVA assumptions'!$F$14</f>
        <v>3.9128273556158794E-4</v>
      </c>
      <c r="EQ11" s="9">
        <f>BT11/100*'8. GVA assumptions'!$F$15</f>
        <v>3.1528629369070634E-3</v>
      </c>
      <c r="ER11" s="69">
        <f>BU11/100*'8. GVA assumptions'!$F$16</f>
        <v>0</v>
      </c>
      <c r="ES11" s="134">
        <f t="shared" si="18"/>
        <v>4.4766439486964345E-3</v>
      </c>
      <c r="ET11" s="140">
        <f t="shared" si="16"/>
        <v>6.3623869238117997E-2</v>
      </c>
    </row>
    <row r="12" spans="1:150" ht="12.75">
      <c r="A12" s="17" t="s">
        <v>351</v>
      </c>
      <c r="B12" s="68">
        <v>0</v>
      </c>
      <c r="C12" s="10">
        <v>3.6872490372913001E-4</v>
      </c>
      <c r="D12" s="10">
        <v>0</v>
      </c>
      <c r="E12" s="10">
        <v>0</v>
      </c>
      <c r="F12" s="10">
        <v>2.6539638815924752E-4</v>
      </c>
      <c r="G12" s="10">
        <v>1.9861147467247122E-3</v>
      </c>
      <c r="H12" s="10">
        <v>0</v>
      </c>
      <c r="I12" s="284">
        <f t="shared" si="2"/>
        <v>2.6202360386130899E-3</v>
      </c>
      <c r="J12" s="86"/>
      <c r="K12" s="82">
        <f>B12</f>
        <v>0</v>
      </c>
      <c r="L12" s="93">
        <f t="shared" si="19"/>
        <v>0</v>
      </c>
      <c r="M12" s="93"/>
      <c r="N12" s="93"/>
      <c r="O12" s="176"/>
      <c r="P12" s="82">
        <f>C12</f>
        <v>3.6872490372913001E-4</v>
      </c>
      <c r="Q12" s="93">
        <f t="shared" si="20"/>
        <v>3.6872490372913001E-4</v>
      </c>
      <c r="R12" s="93"/>
      <c r="S12" s="93"/>
      <c r="T12" s="176"/>
      <c r="U12" s="82">
        <f>D12</f>
        <v>0</v>
      </c>
      <c r="V12" s="93">
        <f>D12</f>
        <v>0</v>
      </c>
      <c r="W12" s="93"/>
      <c r="X12" s="93"/>
      <c r="Y12" s="176"/>
      <c r="Z12" s="82">
        <f>E12</f>
        <v>0</v>
      </c>
      <c r="AA12" s="93">
        <f>E12</f>
        <v>0</v>
      </c>
      <c r="AB12" s="93"/>
      <c r="AC12" s="93"/>
      <c r="AD12" s="176"/>
      <c r="AE12" s="82">
        <f>F12</f>
        <v>2.6539638815924752E-4</v>
      </c>
      <c r="AF12" s="93">
        <f>F12</f>
        <v>2.6539638815924752E-4</v>
      </c>
      <c r="AG12" s="93"/>
      <c r="AH12" s="93"/>
      <c r="AI12" s="176"/>
      <c r="AJ12" s="82">
        <f>G12</f>
        <v>1.9861147467247122E-3</v>
      </c>
      <c r="AK12" s="93">
        <f>G12</f>
        <v>1.9861147467247122E-3</v>
      </c>
      <c r="AL12" s="93"/>
      <c r="AM12" s="91"/>
      <c r="AN12" s="177"/>
      <c r="AO12" s="181">
        <f>H12</f>
        <v>0</v>
      </c>
      <c r="AP12" s="91">
        <f>H12</f>
        <v>0</v>
      </c>
      <c r="AQ12" s="91"/>
      <c r="AR12" s="91"/>
      <c r="AS12" s="177"/>
      <c r="AT12" s="68">
        <f t="shared" si="0"/>
        <v>2.6202360386130899E-3</v>
      </c>
      <c r="AU12" s="9">
        <f t="shared" si="0"/>
        <v>2.6202360386130899E-3</v>
      </c>
      <c r="AV12" s="9"/>
      <c r="AW12" s="9"/>
      <c r="AX12" s="69"/>
      <c r="AY12" s="68">
        <f t="shared" si="3"/>
        <v>0</v>
      </c>
      <c r="AZ12" s="69">
        <f t="shared" si="3"/>
        <v>0</v>
      </c>
      <c r="BA12" s="68">
        <f t="shared" si="4"/>
        <v>3.6872490372913001E-4</v>
      </c>
      <c r="BB12" s="69">
        <f t="shared" si="4"/>
        <v>3.6872490372913001E-4</v>
      </c>
      <c r="BC12" s="68">
        <f t="shared" si="5"/>
        <v>0</v>
      </c>
      <c r="BD12" s="69">
        <f t="shared" si="5"/>
        <v>0</v>
      </c>
      <c r="BE12" s="68">
        <f t="shared" si="6"/>
        <v>0</v>
      </c>
      <c r="BF12" s="69">
        <f t="shared" si="6"/>
        <v>0</v>
      </c>
      <c r="BG12" s="68">
        <f t="shared" si="7"/>
        <v>2.6539638815924752E-4</v>
      </c>
      <c r="BH12" s="69">
        <f t="shared" si="7"/>
        <v>2.6539638815924752E-4</v>
      </c>
      <c r="BI12" s="68">
        <f t="shared" si="8"/>
        <v>1.9861147467247122E-3</v>
      </c>
      <c r="BJ12" s="69">
        <f t="shared" si="8"/>
        <v>1.9861147467247122E-3</v>
      </c>
      <c r="BK12" s="9">
        <f t="shared" si="9"/>
        <v>0</v>
      </c>
      <c r="BL12" s="9">
        <f t="shared" si="9"/>
        <v>0</v>
      </c>
      <c r="BM12" s="68">
        <f>AT12</f>
        <v>2.6202360386130899E-3</v>
      </c>
      <c r="BN12" s="9">
        <f>AU12</f>
        <v>2.6202360386130899E-3</v>
      </c>
      <c r="BO12" s="138">
        <f>AY12+((AZ12-AY12)*'9. BE assumptions'!K12)</f>
        <v>0</v>
      </c>
      <c r="BP12" s="139">
        <f>BA12+((BB12-BA12)*'9. BE assumptions'!L12)</f>
        <v>3.6872490372913001E-4</v>
      </c>
      <c r="BQ12" s="139">
        <f>BC12+((BD12-BC12)*'9. BE assumptions'!M12)</f>
        <v>0</v>
      </c>
      <c r="BR12" s="139">
        <f>BE12+((BF12-BE12)*'9. BE assumptions'!N12)</f>
        <v>0</v>
      </c>
      <c r="BS12" s="139">
        <f>BG12+((BH12-BG12)*'9. BE assumptions'!O12)</f>
        <v>2.6539638815924752E-4</v>
      </c>
      <c r="BT12" s="139">
        <f>BI12+((BJ12-BI12)*'9. BE assumptions'!P12)</f>
        <v>1.9861147467247122E-3</v>
      </c>
      <c r="BU12" s="140">
        <f>BK12+((BL12+BK12)*'9. BE assumptions'!Q12)</f>
        <v>0</v>
      </c>
      <c r="BV12" s="139">
        <f t="shared" si="11"/>
        <v>2.6202360386130899E-3</v>
      </c>
      <c r="BW12" s="140">
        <f t="shared" si="12"/>
        <v>3.7239851327079097E-2</v>
      </c>
      <c r="BX12" s="139"/>
      <c r="BY12" s="68">
        <f>B12/100*'8. GVA assumptions'!F$8</f>
        <v>0</v>
      </c>
      <c r="BZ12" s="10">
        <f>C12/100*'8. GVA assumptions'!F$10</f>
        <v>1.5449296770041969E-4</v>
      </c>
      <c r="CA12" s="10">
        <f>D12/100*'8. GVA assumptions'!F$12</f>
        <v>0</v>
      </c>
      <c r="CB12" s="10">
        <f>E12/100*'8. GVA assumptions'!F$13</f>
        <v>0</v>
      </c>
      <c r="CC12" s="10">
        <f>F12/100*'8. GVA assumptions'!F$14</f>
        <v>1.1761190578145484E-4</v>
      </c>
      <c r="CD12" s="10">
        <f>G12/100*'8. GVA assumptions'!F$15</f>
        <v>1.1664338391243953E-3</v>
      </c>
      <c r="CE12" s="10">
        <f>H12/100*'8. GVA assumptions'!F$16</f>
        <v>0</v>
      </c>
      <c r="CF12" s="284">
        <f t="shared" si="13"/>
        <v>1.4385387126062698E-3</v>
      </c>
      <c r="CG12" s="10"/>
      <c r="CH12" s="68">
        <f>K12/100*'8. GVA assumptions'!$F$8</f>
        <v>0</v>
      </c>
      <c r="CI12" s="9">
        <f>L12/100*'8. GVA assumptions'!$F$8</f>
        <v>0</v>
      </c>
      <c r="CJ12" s="9"/>
      <c r="CK12" s="9"/>
      <c r="CL12" s="69"/>
      <c r="CM12" s="68">
        <f>P12/100*'8. GVA assumptions'!$F$10</f>
        <v>1.5449296770041969E-4</v>
      </c>
      <c r="CN12" s="9">
        <f>Q12/100*'8. GVA assumptions'!$F$10</f>
        <v>1.5449296770041969E-4</v>
      </c>
      <c r="CO12" s="86"/>
      <c r="CP12" s="86"/>
      <c r="CQ12" s="70"/>
      <c r="CR12" s="68">
        <f>U12/100*'8. GVA assumptions'!$F$12</f>
        <v>0</v>
      </c>
      <c r="CS12" s="9">
        <f>V12/100*'8. GVA assumptions'!$F$12</f>
        <v>0</v>
      </c>
      <c r="CT12" s="86"/>
      <c r="CU12" s="86"/>
      <c r="CV12" s="70"/>
      <c r="CW12" s="68">
        <f>Z12/100*'8. GVA assumptions'!$F$13</f>
        <v>0</v>
      </c>
      <c r="CX12" s="9">
        <f>AA12/100*'8. GVA assumptions'!$F$13</f>
        <v>0</v>
      </c>
      <c r="CY12" s="86"/>
      <c r="CZ12" s="86"/>
      <c r="DA12" s="70"/>
      <c r="DB12" s="68">
        <f>AE12/100*'8. GVA assumptions'!$F$14</f>
        <v>1.1761190578145484E-4</v>
      </c>
      <c r="DC12" s="9">
        <f>AF12/100*'8. GVA assumptions'!$F$14</f>
        <v>1.1761190578145484E-4</v>
      </c>
      <c r="DD12" s="86"/>
      <c r="DE12" s="86"/>
      <c r="DF12" s="70"/>
      <c r="DG12" s="68">
        <f>AJ12/100*'8. GVA assumptions'!$F$15</f>
        <v>1.1664338391243953E-3</v>
      </c>
      <c r="DH12" s="9">
        <f>AK12/100*'8. GVA assumptions'!$F$15</f>
        <v>1.1664338391243953E-3</v>
      </c>
      <c r="DI12" s="86"/>
      <c r="DJ12" s="86"/>
      <c r="DK12" s="70"/>
      <c r="DL12" s="68">
        <f>AO12/100*'8. GVA assumptions'!$F$16</f>
        <v>0</v>
      </c>
      <c r="DM12" s="9">
        <f>AP12/100*'8. GVA assumptions'!$F$16</f>
        <v>0</v>
      </c>
      <c r="DN12" s="86"/>
      <c r="DO12" s="86"/>
      <c r="DP12" s="70"/>
      <c r="DQ12" s="9">
        <f t="shared" si="1"/>
        <v>1.4385387126062698E-3</v>
      </c>
      <c r="DR12" s="9">
        <f t="shared" si="1"/>
        <v>1.4385387126062698E-3</v>
      </c>
      <c r="DS12" s="10"/>
      <c r="DT12" s="10"/>
      <c r="DU12" s="10"/>
      <c r="DV12" s="68">
        <f>AY12/100*'8. GVA assumptions'!$F$8</f>
        <v>0</v>
      </c>
      <c r="DW12" s="9">
        <f>AZ12/100*'8. GVA assumptions'!$F$8</f>
        <v>0</v>
      </c>
      <c r="DX12" s="9">
        <f>BA12/100*'8. GVA assumptions'!$F$10</f>
        <v>1.5449296770041969E-4</v>
      </c>
      <c r="DY12" s="9">
        <f>BB12/100*'8. GVA assumptions'!$F$10</f>
        <v>1.5449296770041969E-4</v>
      </c>
      <c r="DZ12" s="9">
        <f>BC12/100*'8. GVA assumptions'!$F$12</f>
        <v>0</v>
      </c>
      <c r="EA12" s="9">
        <f>BD12/100*'8. GVA assumptions'!$F$12</f>
        <v>0</v>
      </c>
      <c r="EB12" s="9">
        <f>BE12/100*'8. GVA assumptions'!$F$13</f>
        <v>0</v>
      </c>
      <c r="EC12" s="9">
        <f>BF12/100*'8. GVA assumptions'!$F$13</f>
        <v>0</v>
      </c>
      <c r="ED12" s="9">
        <f>BG12/100*'8. GVA assumptions'!$F$14</f>
        <v>1.1761190578145484E-4</v>
      </c>
      <c r="EE12" s="9">
        <f>BH12/100*'8. GVA assumptions'!$F$14</f>
        <v>1.1761190578145484E-4</v>
      </c>
      <c r="EF12" s="9">
        <f>BI12/100*'8. GVA assumptions'!$F$15</f>
        <v>1.1664338391243953E-3</v>
      </c>
      <c r="EG12" s="9">
        <f>BJ12/100*'8. GVA assumptions'!$F$15</f>
        <v>1.1664338391243953E-3</v>
      </c>
      <c r="EH12" s="9">
        <f>BK12/100*'8. GVA assumptions'!$F$16</f>
        <v>0</v>
      </c>
      <c r="EI12" s="9">
        <f>BL12/100*'8. GVA assumptions'!$F$16</f>
        <v>0</v>
      </c>
      <c r="EJ12" s="68">
        <f t="shared" si="14"/>
        <v>1.4385387126062698E-3</v>
      </c>
      <c r="EK12" s="9">
        <f t="shared" si="15"/>
        <v>1.4385387126062698E-3</v>
      </c>
      <c r="EL12" s="88">
        <f>BO12/100*'8. GVA assumptions'!$F$8</f>
        <v>0</v>
      </c>
      <c r="EM12" s="9">
        <f>BP12/100*'8. GVA assumptions'!$F$10</f>
        <v>1.5449296770041969E-4</v>
      </c>
      <c r="EN12" s="9">
        <f>BQ12/100*'8. GVA assumptions'!$F$12</f>
        <v>0</v>
      </c>
      <c r="EO12" s="9">
        <f>BR12/100*'8. GVA assumptions'!$F$13</f>
        <v>0</v>
      </c>
      <c r="EP12" s="9">
        <f>BS12/100*'8. GVA assumptions'!$F$14</f>
        <v>1.1761190578145484E-4</v>
      </c>
      <c r="EQ12" s="9">
        <f>BT12/100*'8. GVA assumptions'!$F$15</f>
        <v>1.1664338391243953E-3</v>
      </c>
      <c r="ER12" s="69">
        <f>BU12/100*'8. GVA assumptions'!$F$16</f>
        <v>0</v>
      </c>
      <c r="ES12" s="134">
        <f t="shared" si="18"/>
        <v>1.4385387126062698E-3</v>
      </c>
      <c r="ET12" s="140">
        <f t="shared" si="16"/>
        <v>2.0445092349031569E-2</v>
      </c>
    </row>
    <row r="13" spans="1:150" s="79" customFormat="1" ht="12.75">
      <c r="A13" s="72" t="s">
        <v>312</v>
      </c>
      <c r="B13" s="82">
        <v>4.7299911284842755E-3</v>
      </c>
      <c r="C13" s="11">
        <v>8.5048308105747969E-2</v>
      </c>
      <c r="D13" s="11">
        <v>1.26762798190679E-6</v>
      </c>
      <c r="E13" s="11">
        <v>0.35748563093526603</v>
      </c>
      <c r="F13" s="11">
        <v>8.8156948581200045E-2</v>
      </c>
      <c r="G13" s="211">
        <v>0.1</v>
      </c>
      <c r="H13" s="11">
        <v>0</v>
      </c>
      <c r="I13" s="285">
        <f t="shared" si="2"/>
        <v>0.63542214637868022</v>
      </c>
      <c r="J13" s="108"/>
      <c r="K13" s="178">
        <v>0</v>
      </c>
      <c r="L13" s="77">
        <f t="shared" si="19"/>
        <v>4.7299911284842755E-3</v>
      </c>
      <c r="M13" s="77">
        <f>B13</f>
        <v>4.7299911284842755E-3</v>
      </c>
      <c r="N13" s="93">
        <f>B13</f>
        <v>4.7299911284842755E-3</v>
      </c>
      <c r="O13" s="176"/>
      <c r="P13" s="178">
        <v>0</v>
      </c>
      <c r="Q13" s="77">
        <f t="shared" si="20"/>
        <v>8.5048308105747969E-2</v>
      </c>
      <c r="R13" s="77">
        <f>C13</f>
        <v>8.5048308105747969E-2</v>
      </c>
      <c r="S13" s="93">
        <f>C13</f>
        <v>8.5048308105747969E-2</v>
      </c>
      <c r="T13" s="176"/>
      <c r="U13" s="178">
        <v>0</v>
      </c>
      <c r="V13" s="94">
        <v>0</v>
      </c>
      <c r="W13" s="94">
        <v>0</v>
      </c>
      <c r="X13" s="94">
        <v>0</v>
      </c>
      <c r="Y13" s="176"/>
      <c r="Z13" s="178">
        <v>0</v>
      </c>
      <c r="AA13" s="112">
        <v>1.7999999999999999E-2</v>
      </c>
      <c r="AB13" s="77">
        <f>'4.1. FS rMCZ ZoneCalcs'!E7</f>
        <v>0.32278204975901076</v>
      </c>
      <c r="AC13" s="93">
        <f>E13</f>
        <v>0.35748563093526603</v>
      </c>
      <c r="AD13" s="176"/>
      <c r="AE13" s="178">
        <v>0</v>
      </c>
      <c r="AF13" s="112">
        <v>6.4000000000000001E-2</v>
      </c>
      <c r="AG13" s="77">
        <f>'4.1. FS rMCZ ZoneCalcs'!F7</f>
        <v>7.2141706182806312E-2</v>
      </c>
      <c r="AH13" s="93">
        <f>F13</f>
        <v>8.8156948581200045E-2</v>
      </c>
      <c r="AI13" s="176"/>
      <c r="AJ13" s="178">
        <v>0</v>
      </c>
      <c r="AK13" s="94">
        <v>0</v>
      </c>
      <c r="AL13" s="77">
        <f>$G13</f>
        <v>0.1</v>
      </c>
      <c r="AM13" s="77">
        <f>$G13</f>
        <v>0.1</v>
      </c>
      <c r="AN13" s="176"/>
      <c r="AO13" s="178">
        <v>0</v>
      </c>
      <c r="AP13" s="94">
        <v>0</v>
      </c>
      <c r="AQ13" s="94">
        <v>0</v>
      </c>
      <c r="AR13" s="94">
        <v>0</v>
      </c>
      <c r="AS13" s="176"/>
      <c r="AT13" s="82">
        <f t="shared" si="0"/>
        <v>0</v>
      </c>
      <c r="AU13" s="77">
        <f>L13+Q13+V13+AA13+AF13+AK13+AP13</f>
        <v>0.17177829923423227</v>
      </c>
      <c r="AV13" s="77">
        <f t="shared" ref="AV13:AV17" si="21">M13+R13+W13+AB13+AG13+AL13+AQ13</f>
        <v>0.58470205517604934</v>
      </c>
      <c r="AW13" s="77">
        <f>N13+S13+X13+AC13+AH13+AM13+AR13</f>
        <v>0.6354208787506983</v>
      </c>
      <c r="AX13" s="78"/>
      <c r="AY13" s="82">
        <f t="shared" si="3"/>
        <v>0</v>
      </c>
      <c r="AZ13" s="78">
        <f>N13</f>
        <v>4.7299911284842755E-3</v>
      </c>
      <c r="BA13" s="82">
        <f t="shared" si="4"/>
        <v>0</v>
      </c>
      <c r="BB13" s="78">
        <f>S13</f>
        <v>8.5048308105747969E-2</v>
      </c>
      <c r="BC13" s="82">
        <f t="shared" si="5"/>
        <v>0</v>
      </c>
      <c r="BD13" s="78">
        <f>X13</f>
        <v>0</v>
      </c>
      <c r="BE13" s="82">
        <f t="shared" si="6"/>
        <v>0</v>
      </c>
      <c r="BF13" s="78">
        <f>AC13</f>
        <v>0.35748563093526603</v>
      </c>
      <c r="BG13" s="82">
        <f t="shared" si="7"/>
        <v>0</v>
      </c>
      <c r="BH13" s="78">
        <f>AH13</f>
        <v>8.8156948581200045E-2</v>
      </c>
      <c r="BI13" s="82">
        <f t="shared" si="8"/>
        <v>0</v>
      </c>
      <c r="BJ13" s="78">
        <f>AM13</f>
        <v>0.1</v>
      </c>
      <c r="BK13" s="77">
        <f t="shared" si="9"/>
        <v>0</v>
      </c>
      <c r="BL13" s="77">
        <f>AR13</f>
        <v>0</v>
      </c>
      <c r="BM13" s="82">
        <f t="shared" si="10"/>
        <v>0</v>
      </c>
      <c r="BN13" s="77">
        <f>AW13</f>
        <v>0.6354208787506983</v>
      </c>
      <c r="BO13" s="138">
        <f>AY13+((AZ13-AY13)*'9. BE assumptions'!K13)</f>
        <v>2.3649955642421378E-3</v>
      </c>
      <c r="BP13" s="139">
        <f>BA13+((BB13-BA13)*'9. BE assumptions'!L13)</f>
        <v>4.2524154052873984E-2</v>
      </c>
      <c r="BQ13" s="139">
        <f>BC13+((BD13-BC13)*'9. BE assumptions'!M13)</f>
        <v>0</v>
      </c>
      <c r="BR13" s="139">
        <f>BE13+((BF13-BE13)*'9. BE assumptions'!N13)</f>
        <v>8.9371407733816507E-2</v>
      </c>
      <c r="BS13" s="139">
        <f>BG13+((BH13-BG13)*'9. BE assumptions'!O13)</f>
        <v>2.2039237145300011E-2</v>
      </c>
      <c r="BT13" s="139">
        <f>BI13+((BJ13-BI13)*'9. BE assumptions'!P13)</f>
        <v>2.5000000000000001E-2</v>
      </c>
      <c r="BU13" s="140">
        <f>BK13+((BL13+BK13)*'9. BE assumptions'!Q13)</f>
        <v>0</v>
      </c>
      <c r="BV13" s="212">
        <f t="shared" si="11"/>
        <v>0.18129979449623262</v>
      </c>
      <c r="BW13" s="287">
        <f t="shared" si="12"/>
        <v>2.5767057979415298</v>
      </c>
      <c r="BX13" s="212"/>
      <c r="BY13" s="82">
        <f>B13/100*'8. GVA assumptions'!F$8</f>
        <v>2.2465718527798105E-3</v>
      </c>
      <c r="BZ13" s="11">
        <f>C13/100*'8. GVA assumptions'!F$10</f>
        <v>3.5634602882177464E-2</v>
      </c>
      <c r="CA13" s="11">
        <f>D13/100*'8. GVA assumptions'!F$12</f>
        <v>7.085496186480707E-7</v>
      </c>
      <c r="CB13" s="11">
        <f>E13/100*'8. GVA assumptions'!F$13</f>
        <v>0.17310113085078763</v>
      </c>
      <c r="CC13" s="11">
        <f>F13/100*'8. GVA assumptions'!F$14</f>
        <v>3.9067248813843304E-2</v>
      </c>
      <c r="CD13" s="11">
        <f>G13/100*'8. GVA assumptions'!F$15</f>
        <v>5.8729428450594472E-2</v>
      </c>
      <c r="CE13" s="11">
        <f>H13/100*'8. GVA assumptions'!F$16</f>
        <v>0</v>
      </c>
      <c r="CF13" s="285">
        <f t="shared" si="13"/>
        <v>0.30877969139980133</v>
      </c>
      <c r="CG13" s="11"/>
      <c r="CH13" s="82">
        <f>K13/100*'8. GVA assumptions'!$F$8</f>
        <v>0</v>
      </c>
      <c r="CI13" s="77">
        <f>L13/100*'8. GVA assumptions'!$F$8</f>
        <v>2.2465718527798105E-3</v>
      </c>
      <c r="CJ13" s="77">
        <f>M13/100*'8. GVA assumptions'!$F$8</f>
        <v>2.2465718527798105E-3</v>
      </c>
      <c r="CK13" s="77">
        <f>N13/100*'8. GVA assumptions'!$F$8</f>
        <v>2.2465718527798105E-3</v>
      </c>
      <c r="CL13" s="78"/>
      <c r="CM13" s="82">
        <f>P13/100*'8. GVA assumptions'!$F$10</f>
        <v>0</v>
      </c>
      <c r="CN13" s="77">
        <f>Q13/100*'8. GVA assumptions'!$F$10</f>
        <v>3.5634602882177464E-2</v>
      </c>
      <c r="CO13" s="77">
        <f>R13/100*'8. GVA assumptions'!$F$10</f>
        <v>3.5634602882177464E-2</v>
      </c>
      <c r="CP13" s="77">
        <f>S13/100*'8. GVA assumptions'!$F$10</f>
        <v>3.5634602882177464E-2</v>
      </c>
      <c r="CQ13" s="213"/>
      <c r="CR13" s="82">
        <f>U13/100*'8. GVA assumptions'!$F$12</f>
        <v>0</v>
      </c>
      <c r="CS13" s="77">
        <f>V13/100*'8. GVA assumptions'!$F$12</f>
        <v>0</v>
      </c>
      <c r="CT13" s="77">
        <f>W13/100*'8. GVA assumptions'!$F$12</f>
        <v>0</v>
      </c>
      <c r="CU13" s="77">
        <f>X13/100*'8. GVA assumptions'!$F$12</f>
        <v>0</v>
      </c>
      <c r="CV13" s="213"/>
      <c r="CW13" s="82">
        <f>Z13/100*'8. GVA assumptions'!$F$13</f>
        <v>0</v>
      </c>
      <c r="CX13" s="77">
        <f>AA13/100*'8. GVA assumptions'!$F$13</f>
        <v>8.715931734549617E-3</v>
      </c>
      <c r="CY13" s="77">
        <f>AB13/100*'8. GVA assumptions'!$F$13</f>
        <v>0.15629701726875198</v>
      </c>
      <c r="CZ13" s="77">
        <f>AC13/100*'8. GVA assumptions'!$F$13</f>
        <v>0.17310113085078763</v>
      </c>
      <c r="DA13" s="213"/>
      <c r="DB13" s="82">
        <f>AE13/100*'8. GVA assumptions'!$F$14</f>
        <v>0</v>
      </c>
      <c r="DC13" s="77">
        <f>AF13/100*'8. GVA assumptions'!$F$14</f>
        <v>2.8361960847396832E-2</v>
      </c>
      <c r="DD13" s="77">
        <f>AG13/100*'8. GVA assumptions'!$F$14</f>
        <v>3.1970003847205601E-2</v>
      </c>
      <c r="DE13" s="77">
        <f>AH13/100*'8. GVA assumptions'!$F$14</f>
        <v>3.9067248813843304E-2</v>
      </c>
      <c r="DF13" s="213"/>
      <c r="DG13" s="82">
        <f>AJ13/100*'8. GVA assumptions'!$F$15</f>
        <v>0</v>
      </c>
      <c r="DH13" s="77">
        <f>AK13/100*'8. GVA assumptions'!$F$15</f>
        <v>0</v>
      </c>
      <c r="DI13" s="77">
        <f>AL13/100*'8. GVA assumptions'!$F$15</f>
        <v>5.8729428450594472E-2</v>
      </c>
      <c r="DJ13" s="77">
        <f>AM13/100*'8. GVA assumptions'!$F$15</f>
        <v>5.8729428450594472E-2</v>
      </c>
      <c r="DK13" s="213"/>
      <c r="DL13" s="82">
        <f>AO13/100*'8. GVA assumptions'!$F$16</f>
        <v>0</v>
      </c>
      <c r="DM13" s="77">
        <f>AP13/100*'8. GVA assumptions'!$F$16</f>
        <v>0</v>
      </c>
      <c r="DN13" s="77">
        <f>AQ13/100*'8. GVA assumptions'!$F$16</f>
        <v>0</v>
      </c>
      <c r="DO13" s="77">
        <f>AR13/100*'8. GVA assumptions'!$F$16</f>
        <v>0</v>
      </c>
      <c r="DP13" s="213"/>
      <c r="DQ13" s="77">
        <f t="shared" si="1"/>
        <v>0</v>
      </c>
      <c r="DR13" s="11">
        <f>CI13+CN13+CS13+CX13+DC13+DH13+DM13</f>
        <v>7.4959067316903716E-2</v>
      </c>
      <c r="DS13" s="11">
        <f t="shared" ref="DS13" si="22">CJ13+CO13+CT13+CY13+DD13+DI13+DN13</f>
        <v>0.28487762430150931</v>
      </c>
      <c r="DT13" s="11">
        <f>CK13+CP13+CU13+CZ13+DE13+DJ13+DO13</f>
        <v>0.30877898285018268</v>
      </c>
      <c r="DU13" s="11"/>
      <c r="DV13" s="82">
        <f>AY13/100*'8. GVA assumptions'!$F$8</f>
        <v>0</v>
      </c>
      <c r="DW13" s="77">
        <f>AZ13/100*'8. GVA assumptions'!$F$8</f>
        <v>2.2465718527798105E-3</v>
      </c>
      <c r="DX13" s="77">
        <f>BA13/100*'8. GVA assumptions'!$F$10</f>
        <v>0</v>
      </c>
      <c r="DY13" s="77">
        <f>BB13/100*'8. GVA assumptions'!$F$10</f>
        <v>3.5634602882177464E-2</v>
      </c>
      <c r="DZ13" s="77">
        <f>BC13/100*'8. GVA assumptions'!$F$12</f>
        <v>0</v>
      </c>
      <c r="EA13" s="77">
        <f>BD13/100*'8. GVA assumptions'!$F$12</f>
        <v>0</v>
      </c>
      <c r="EB13" s="77">
        <f>BE13/100*'8. GVA assumptions'!$F$13</f>
        <v>0</v>
      </c>
      <c r="EC13" s="77">
        <f>BF13/100*'8. GVA assumptions'!$F$13</f>
        <v>0.17310113085078763</v>
      </c>
      <c r="ED13" s="77">
        <f>BG13/100*'8. GVA assumptions'!$F$14</f>
        <v>0</v>
      </c>
      <c r="EE13" s="77">
        <f>BH13/100*'8. GVA assumptions'!$F$14</f>
        <v>3.9067248813843304E-2</v>
      </c>
      <c r="EF13" s="77">
        <f>BI13/100*'8. GVA assumptions'!$F$15</f>
        <v>0</v>
      </c>
      <c r="EG13" s="77">
        <f>BJ13/100*'8. GVA assumptions'!$F$15</f>
        <v>5.8729428450594472E-2</v>
      </c>
      <c r="EH13" s="77">
        <f>BK13/100*'8. GVA assumptions'!$F$16</f>
        <v>0</v>
      </c>
      <c r="EI13" s="77">
        <f>BL13/100*'8. GVA assumptions'!$F$16</f>
        <v>0</v>
      </c>
      <c r="EJ13" s="82">
        <f t="shared" si="14"/>
        <v>0</v>
      </c>
      <c r="EK13" s="77">
        <f t="shared" si="15"/>
        <v>0.30877898285018268</v>
      </c>
      <c r="EL13" s="95">
        <f>BO13/100*'8. GVA assumptions'!$F$8</f>
        <v>1.1232859263899052E-3</v>
      </c>
      <c r="EM13" s="77">
        <f>BP13/100*'8. GVA assumptions'!$F$10</f>
        <v>1.7817301441088732E-2</v>
      </c>
      <c r="EN13" s="77">
        <f>BQ13/100*'8. GVA assumptions'!$F$12</f>
        <v>0</v>
      </c>
      <c r="EO13" s="77">
        <f>BR13/100*'8. GVA assumptions'!$F$13</f>
        <v>4.3275282712696907E-2</v>
      </c>
      <c r="EP13" s="77">
        <f>BS13/100*'8. GVA assumptions'!$F$14</f>
        <v>9.766812203460826E-3</v>
      </c>
      <c r="EQ13" s="77">
        <f>BT13/100*'8. GVA assumptions'!$F$15</f>
        <v>1.4682357112648618E-2</v>
      </c>
      <c r="ER13" s="78">
        <f>BU13/100*'8. GVA assumptions'!$F$16</f>
        <v>0</v>
      </c>
      <c r="ES13" s="214">
        <f t="shared" si="18"/>
        <v>8.666503939628499E-2</v>
      </c>
      <c r="ET13" s="287">
        <f t="shared" si="16"/>
        <v>1.2317184920795867</v>
      </c>
    </row>
    <row r="14" spans="1:150" ht="12.75">
      <c r="A14" s="17" t="s">
        <v>352</v>
      </c>
      <c r="B14" s="68">
        <v>1.8021450377212126E-4</v>
      </c>
      <c r="C14" s="10">
        <v>1.5632941689373426E-3</v>
      </c>
      <c r="D14" s="10">
        <v>4.8914523941571501E-8</v>
      </c>
      <c r="E14" s="10">
        <v>2.2485160828112291E-2</v>
      </c>
      <c r="F14" s="10">
        <v>6.5822771753044395E-3</v>
      </c>
      <c r="G14" s="111">
        <v>2.7E-2</v>
      </c>
      <c r="H14" s="10">
        <v>0</v>
      </c>
      <c r="I14" s="284">
        <f t="shared" si="2"/>
        <v>5.781099559065013E-2</v>
      </c>
      <c r="J14" s="86"/>
      <c r="K14" s="82">
        <f>B14</f>
        <v>1.8021450377212126E-4</v>
      </c>
      <c r="L14" s="77">
        <f t="shared" si="19"/>
        <v>1.8021450377212126E-4</v>
      </c>
      <c r="M14" s="77"/>
      <c r="N14" s="93"/>
      <c r="O14" s="176"/>
      <c r="P14" s="82">
        <f>C14</f>
        <v>1.5632941689373426E-3</v>
      </c>
      <c r="Q14" s="77">
        <f t="shared" si="20"/>
        <v>1.5632941689373426E-3</v>
      </c>
      <c r="R14" s="77"/>
      <c r="S14" s="93"/>
      <c r="T14" s="176"/>
      <c r="U14" s="178">
        <v>0</v>
      </c>
      <c r="V14" s="77">
        <f>D14</f>
        <v>4.8914523941571501E-8</v>
      </c>
      <c r="W14" s="77"/>
      <c r="X14" s="93"/>
      <c r="Y14" s="176"/>
      <c r="Z14" s="82">
        <f>E14</f>
        <v>2.2485160828112291E-2</v>
      </c>
      <c r="AA14" s="77">
        <f>E14</f>
        <v>2.2485160828112291E-2</v>
      </c>
      <c r="AB14" s="77"/>
      <c r="AC14" s="93"/>
      <c r="AD14" s="176"/>
      <c r="AE14" s="82">
        <f>F14</f>
        <v>6.5822771753044395E-3</v>
      </c>
      <c r="AF14" s="77">
        <f>F14</f>
        <v>6.5822771753044395E-3</v>
      </c>
      <c r="AG14" s="77"/>
      <c r="AH14" s="93"/>
      <c r="AI14" s="176"/>
      <c r="AJ14" s="82">
        <f>$G14</f>
        <v>2.7E-2</v>
      </c>
      <c r="AK14" s="77">
        <f>$G14</f>
        <v>2.7E-2</v>
      </c>
      <c r="AL14" s="77"/>
      <c r="AM14" s="91"/>
      <c r="AN14" s="177"/>
      <c r="AO14" s="178">
        <v>0</v>
      </c>
      <c r="AP14" s="94">
        <v>0</v>
      </c>
      <c r="AQ14" s="9"/>
      <c r="AR14" s="91"/>
      <c r="AS14" s="177"/>
      <c r="AT14" s="68">
        <f t="shared" si="0"/>
        <v>5.7810946676126192E-2</v>
      </c>
      <c r="AU14" s="9">
        <f>L14+Q14+V14+AA14+AF14+AK14+AP14</f>
        <v>5.781099559065013E-2</v>
      </c>
      <c r="AV14" s="9"/>
      <c r="AW14" s="9"/>
      <c r="AX14" s="69"/>
      <c r="AY14" s="68">
        <f t="shared" si="3"/>
        <v>1.8021450377212126E-4</v>
      </c>
      <c r="AZ14" s="69">
        <f>L14</f>
        <v>1.8021450377212126E-4</v>
      </c>
      <c r="BA14" s="68">
        <f t="shared" si="4"/>
        <v>1.5632941689373426E-3</v>
      </c>
      <c r="BB14" s="69">
        <f>Q14</f>
        <v>1.5632941689373426E-3</v>
      </c>
      <c r="BC14" s="68">
        <f t="shared" si="5"/>
        <v>0</v>
      </c>
      <c r="BD14" s="69">
        <f>V14</f>
        <v>4.8914523941571501E-8</v>
      </c>
      <c r="BE14" s="68">
        <f t="shared" si="6"/>
        <v>2.2485160828112291E-2</v>
      </c>
      <c r="BF14" s="69">
        <f t="shared" ref="BF14:BF16" si="23">AA14</f>
        <v>2.2485160828112291E-2</v>
      </c>
      <c r="BG14" s="68">
        <f t="shared" si="7"/>
        <v>6.5822771753044395E-3</v>
      </c>
      <c r="BH14" s="69">
        <f t="shared" ref="BH14:BH16" si="24">AF14</f>
        <v>6.5822771753044395E-3</v>
      </c>
      <c r="BI14" s="68">
        <f t="shared" si="8"/>
        <v>2.7E-2</v>
      </c>
      <c r="BJ14" s="69">
        <f>AK14</f>
        <v>2.7E-2</v>
      </c>
      <c r="BK14" s="9">
        <f t="shared" si="9"/>
        <v>0</v>
      </c>
      <c r="BL14" s="9">
        <f>AP14</f>
        <v>0</v>
      </c>
      <c r="BM14" s="68">
        <f t="shared" si="10"/>
        <v>5.7810946676126192E-2</v>
      </c>
      <c r="BN14" s="9">
        <f>AU14</f>
        <v>5.781099559065013E-2</v>
      </c>
      <c r="BO14" s="138">
        <f>AY14+((AZ14-AY14)*'9. BE assumptions'!K14)</f>
        <v>1.8021450377212126E-4</v>
      </c>
      <c r="BP14" s="139">
        <f>BA14+((BB14-BA14)*'9. BE assumptions'!L14)</f>
        <v>1.5632941689373426E-3</v>
      </c>
      <c r="BQ14" s="139">
        <f>BC14+((BD14-BC14)*'9. BE assumptions'!M14)</f>
        <v>2.445726197078575E-8</v>
      </c>
      <c r="BR14" s="139">
        <f>BE14+((BF14-BE14)*'9. BE assumptions'!N14)</f>
        <v>2.2485160828112291E-2</v>
      </c>
      <c r="BS14" s="139">
        <f>BG14+((BH14-BG14)*'9. BE assumptions'!O14)</f>
        <v>6.5822771753044395E-3</v>
      </c>
      <c r="BT14" s="139">
        <f>BI14+((BJ14-BI14)*'9. BE assumptions'!P14)</f>
        <v>2.7E-2</v>
      </c>
      <c r="BU14" s="140">
        <f>BK14+((BL14+BK14)*'9. BE assumptions'!Q14)</f>
        <v>0</v>
      </c>
      <c r="BV14" s="139">
        <f t="shared" si="11"/>
        <v>5.7810971133388164E-2</v>
      </c>
      <c r="BW14" s="140">
        <f t="shared" si="12"/>
        <v>0.82163283702523504</v>
      </c>
      <c r="BX14" s="139"/>
      <c r="BY14" s="68">
        <f>B14/100*'8. GVA assumptions'!F$8</f>
        <v>8.5595262367197598E-5</v>
      </c>
      <c r="BZ14" s="10">
        <f>C14/100*'8. GVA assumptions'!F$10</f>
        <v>6.5500852561158572E-4</v>
      </c>
      <c r="CA14" s="10">
        <f>D14/100*'8. GVA assumptions'!F$12</f>
        <v>2.7341118829689002E-8</v>
      </c>
      <c r="CB14" s="10">
        <f>E14/100*'8. GVA assumptions'!F$13</f>
        <v>1.0887729267677547E-2</v>
      </c>
      <c r="CC14" s="10">
        <f>F14/100*'8. GVA assumptions'!F$14</f>
        <v>2.9169732426984115E-3</v>
      </c>
      <c r="CD14" s="10">
        <f>G14/100*'8. GVA assumptions'!F$15</f>
        <v>1.5856945681660507E-2</v>
      </c>
      <c r="CE14" s="10">
        <f>H14/100*'8. GVA assumptions'!F$16</f>
        <v>0</v>
      </c>
      <c r="CF14" s="284">
        <f t="shared" si="13"/>
        <v>3.0402279321134078E-2</v>
      </c>
      <c r="CG14" s="10"/>
      <c r="CH14" s="68">
        <f>K14/100*'8. GVA assumptions'!$F$8</f>
        <v>8.5595262367197598E-5</v>
      </c>
      <c r="CI14" s="9">
        <f>L14/100*'8. GVA assumptions'!$F$8</f>
        <v>8.5595262367197598E-5</v>
      </c>
      <c r="CJ14" s="9"/>
      <c r="CK14" s="9"/>
      <c r="CL14" s="69"/>
      <c r="CM14" s="68">
        <f>P14/100*'8. GVA assumptions'!$F$10</f>
        <v>6.5500852561158572E-4</v>
      </c>
      <c r="CN14" s="9">
        <f>Q14/100*'8. GVA assumptions'!$F$10</f>
        <v>6.5500852561158572E-4</v>
      </c>
      <c r="CO14" s="86"/>
      <c r="CP14" s="86"/>
      <c r="CQ14" s="70"/>
      <c r="CR14" s="68">
        <f>U14/100*'8. GVA assumptions'!$F$12</f>
        <v>0</v>
      </c>
      <c r="CS14" s="9">
        <f>V14/100*'8. GVA assumptions'!$F$12</f>
        <v>2.7341118829689002E-8</v>
      </c>
      <c r="CT14" s="86"/>
      <c r="CU14" s="86"/>
      <c r="CV14" s="70"/>
      <c r="CW14" s="68">
        <f>Z14/100*'8. GVA assumptions'!$F$13</f>
        <v>1.0887729267677547E-2</v>
      </c>
      <c r="CX14" s="9">
        <f>AA14/100*'8. GVA assumptions'!$F$13</f>
        <v>1.0887729267677547E-2</v>
      </c>
      <c r="CY14" s="86"/>
      <c r="CZ14" s="86"/>
      <c r="DA14" s="70"/>
      <c r="DB14" s="68">
        <f>AE14/100*'8. GVA assumptions'!$F$14</f>
        <v>2.9169732426984115E-3</v>
      </c>
      <c r="DC14" s="9">
        <f>AF14/100*'8. GVA assumptions'!$F$14</f>
        <v>2.9169732426984115E-3</v>
      </c>
      <c r="DD14" s="86"/>
      <c r="DE14" s="86"/>
      <c r="DF14" s="70"/>
      <c r="DG14" s="68">
        <f>AJ14/100*'8. GVA assumptions'!$F$15</f>
        <v>1.5856945681660507E-2</v>
      </c>
      <c r="DH14" s="9">
        <f>AK14/100*'8. GVA assumptions'!$F$15</f>
        <v>1.5856945681660507E-2</v>
      </c>
      <c r="DI14" s="86"/>
      <c r="DJ14" s="86"/>
      <c r="DK14" s="70"/>
      <c r="DL14" s="68">
        <f>AO14/100*'8. GVA assumptions'!$F$16</f>
        <v>0</v>
      </c>
      <c r="DM14" s="9">
        <f>AP14/100*'8. GVA assumptions'!$F$16</f>
        <v>0</v>
      </c>
      <c r="DN14" s="86"/>
      <c r="DO14" s="86"/>
      <c r="DP14" s="70"/>
      <c r="DQ14" s="9">
        <f t="shared" si="1"/>
        <v>3.0402251980015248E-2</v>
      </c>
      <c r="DR14" s="10">
        <f>CI14+CN14+CS14+CX14+DC14+DH14+DM14</f>
        <v>3.0402279321134078E-2</v>
      </c>
      <c r="DS14" s="10"/>
      <c r="DT14" s="10"/>
      <c r="DU14" s="10"/>
      <c r="DV14" s="68">
        <f>AY14/100*'8. GVA assumptions'!$F$8</f>
        <v>8.5595262367197598E-5</v>
      </c>
      <c r="DW14" s="9">
        <f>AZ14/100*'8. GVA assumptions'!$F$8</f>
        <v>8.5595262367197598E-5</v>
      </c>
      <c r="DX14" s="9">
        <f>BA14/100*'8. GVA assumptions'!$F$10</f>
        <v>6.5500852561158572E-4</v>
      </c>
      <c r="DY14" s="9">
        <f>BB14/100*'8. GVA assumptions'!$F$10</f>
        <v>6.5500852561158572E-4</v>
      </c>
      <c r="DZ14" s="9">
        <f>BC14/100*'8. GVA assumptions'!$F$12</f>
        <v>0</v>
      </c>
      <c r="EA14" s="9">
        <f>BD14/100*'8. GVA assumptions'!$F$12</f>
        <v>2.7341118829689002E-8</v>
      </c>
      <c r="EB14" s="9">
        <f>BE14/100*'8. GVA assumptions'!$F$13</f>
        <v>1.0887729267677547E-2</v>
      </c>
      <c r="EC14" s="9">
        <f>BF14/100*'8. GVA assumptions'!$F$13</f>
        <v>1.0887729267677547E-2</v>
      </c>
      <c r="ED14" s="9">
        <f>BG14/100*'8. GVA assumptions'!$F$14</f>
        <v>2.9169732426984115E-3</v>
      </c>
      <c r="EE14" s="9">
        <f>BH14/100*'8. GVA assumptions'!$F$14</f>
        <v>2.9169732426984115E-3</v>
      </c>
      <c r="EF14" s="9">
        <f>BI14/100*'8. GVA assumptions'!$F$15</f>
        <v>1.5856945681660507E-2</v>
      </c>
      <c r="EG14" s="9">
        <f>BJ14/100*'8. GVA assumptions'!$F$15</f>
        <v>1.5856945681660507E-2</v>
      </c>
      <c r="EH14" s="9">
        <f>BK14/100*'8. GVA assumptions'!$F$16</f>
        <v>0</v>
      </c>
      <c r="EI14" s="9">
        <f>BL14/100*'8. GVA assumptions'!$F$16</f>
        <v>0</v>
      </c>
      <c r="EJ14" s="68">
        <f t="shared" si="14"/>
        <v>3.0402251980015248E-2</v>
      </c>
      <c r="EK14" s="9">
        <f t="shared" si="15"/>
        <v>3.0402279321134078E-2</v>
      </c>
      <c r="EL14" s="88">
        <f>BO14/100*'8. GVA assumptions'!$F$8</f>
        <v>8.5595262367197598E-5</v>
      </c>
      <c r="EM14" s="9">
        <f>BP14/100*'8. GVA assumptions'!$F$10</f>
        <v>6.5500852561158572E-4</v>
      </c>
      <c r="EN14" s="9">
        <f>BQ14/100*'8. GVA assumptions'!$F$12</f>
        <v>1.3670559414844501E-8</v>
      </c>
      <c r="EO14" s="9">
        <f>BR14/100*'8. GVA assumptions'!$F$13</f>
        <v>1.0887729267677547E-2</v>
      </c>
      <c r="EP14" s="9">
        <f>BS14/100*'8. GVA assumptions'!$F$14</f>
        <v>2.9169732426984115E-3</v>
      </c>
      <c r="EQ14" s="9">
        <f>BT14/100*'8. GVA assumptions'!$F$15</f>
        <v>1.5856945681660507E-2</v>
      </c>
      <c r="ER14" s="69">
        <f>BU14/100*'8. GVA assumptions'!$F$16</f>
        <v>0</v>
      </c>
      <c r="ES14" s="134">
        <f t="shared" si="18"/>
        <v>3.0402265650574661E-2</v>
      </c>
      <c r="ET14" s="140">
        <f t="shared" si="16"/>
        <v>0.43208926071905834</v>
      </c>
    </row>
    <row r="15" spans="1:150" ht="12.75">
      <c r="A15" s="72" t="s">
        <v>313</v>
      </c>
      <c r="B15" s="68">
        <v>0</v>
      </c>
      <c r="C15" s="10">
        <v>2.3565738399756349E-2</v>
      </c>
      <c r="D15" s="10">
        <v>7.2127476144114748E-6</v>
      </c>
      <c r="E15" s="10">
        <v>0</v>
      </c>
      <c r="F15" s="10">
        <v>0</v>
      </c>
      <c r="G15" s="10">
        <v>0</v>
      </c>
      <c r="H15" s="10">
        <v>0</v>
      </c>
      <c r="I15" s="284">
        <f t="shared" si="2"/>
        <v>2.357295114737076E-2</v>
      </c>
      <c r="J15" s="86"/>
      <c r="K15" s="178">
        <v>0</v>
      </c>
      <c r="L15" s="77">
        <f t="shared" si="19"/>
        <v>0</v>
      </c>
      <c r="M15" s="93"/>
      <c r="N15" s="93"/>
      <c r="O15" s="176"/>
      <c r="P15" s="178">
        <v>0</v>
      </c>
      <c r="Q15" s="77">
        <f t="shared" si="20"/>
        <v>2.3565738399756349E-2</v>
      </c>
      <c r="R15" s="93"/>
      <c r="S15" s="93"/>
      <c r="T15" s="176"/>
      <c r="U15" s="178">
        <v>0</v>
      </c>
      <c r="V15" s="94">
        <v>0</v>
      </c>
      <c r="W15" s="93"/>
      <c r="X15" s="93"/>
      <c r="Y15" s="176"/>
      <c r="Z15" s="178">
        <v>0</v>
      </c>
      <c r="AA15" s="94">
        <v>0</v>
      </c>
      <c r="AB15" s="93"/>
      <c r="AC15" s="93"/>
      <c r="AD15" s="176"/>
      <c r="AE15" s="178">
        <v>0</v>
      </c>
      <c r="AF15" s="94">
        <v>0</v>
      </c>
      <c r="AG15" s="93"/>
      <c r="AH15" s="93"/>
      <c r="AI15" s="176"/>
      <c r="AJ15" s="178">
        <v>0</v>
      </c>
      <c r="AK15" s="94">
        <v>0</v>
      </c>
      <c r="AL15" s="93"/>
      <c r="AM15" s="91"/>
      <c r="AN15" s="177"/>
      <c r="AO15" s="178">
        <v>0</v>
      </c>
      <c r="AP15" s="94">
        <v>0</v>
      </c>
      <c r="AQ15" s="91"/>
      <c r="AR15" s="91"/>
      <c r="AS15" s="177"/>
      <c r="AT15" s="68">
        <f t="shared" si="0"/>
        <v>0</v>
      </c>
      <c r="AU15" s="9">
        <f>L15+Q15+V15+AA15+AF15+AK15+AP15</f>
        <v>2.3565738399756349E-2</v>
      </c>
      <c r="AV15" s="9"/>
      <c r="AW15" s="9"/>
      <c r="AX15" s="69"/>
      <c r="AY15" s="68">
        <f t="shared" si="3"/>
        <v>0</v>
      </c>
      <c r="AZ15" s="69">
        <f t="shared" ref="AZ15:AZ16" si="25">L15</f>
        <v>0</v>
      </c>
      <c r="BA15" s="68">
        <f t="shared" si="4"/>
        <v>0</v>
      </c>
      <c r="BB15" s="69">
        <f>Q15</f>
        <v>2.3565738399756349E-2</v>
      </c>
      <c r="BC15" s="68">
        <f t="shared" si="5"/>
        <v>0</v>
      </c>
      <c r="BD15" s="69">
        <f>V15</f>
        <v>0</v>
      </c>
      <c r="BE15" s="68">
        <f t="shared" si="6"/>
        <v>0</v>
      </c>
      <c r="BF15" s="69">
        <f t="shared" si="23"/>
        <v>0</v>
      </c>
      <c r="BG15" s="68">
        <f t="shared" si="7"/>
        <v>0</v>
      </c>
      <c r="BH15" s="69">
        <f t="shared" si="24"/>
        <v>0</v>
      </c>
      <c r="BI15" s="68">
        <f t="shared" si="8"/>
        <v>0</v>
      </c>
      <c r="BJ15" s="69">
        <f t="shared" ref="BJ15:BJ16" si="26">AK15</f>
        <v>0</v>
      </c>
      <c r="BK15" s="9">
        <f t="shared" si="9"/>
        <v>0</v>
      </c>
      <c r="BL15" s="9">
        <f t="shared" ref="BL15:BL16" si="27">AP15</f>
        <v>0</v>
      </c>
      <c r="BM15" s="68">
        <f t="shared" si="10"/>
        <v>0</v>
      </c>
      <c r="BN15" s="9">
        <f>AU15</f>
        <v>2.3565738399756349E-2</v>
      </c>
      <c r="BO15" s="138">
        <f>AY15+((AZ15-AY15)*'9. BE assumptions'!K15)</f>
        <v>0</v>
      </c>
      <c r="BP15" s="139">
        <f>BA15+((BB15-BA15)*'9. BE assumptions'!L15)</f>
        <v>1.1782869199878174E-2</v>
      </c>
      <c r="BQ15" s="139">
        <f>BC15+((BD15-BC15)*'9. BE assumptions'!M15)</f>
        <v>0</v>
      </c>
      <c r="BR15" s="139">
        <f>BE15+((BF15-BE15)*'9. BE assumptions'!N15)</f>
        <v>0</v>
      </c>
      <c r="BS15" s="139">
        <f>BG15+((BH15-BG15)*'9. BE assumptions'!O15)</f>
        <v>0</v>
      </c>
      <c r="BT15" s="139">
        <f>BI15+((BJ15-BI15)*'9. BE assumptions'!P15)</f>
        <v>0</v>
      </c>
      <c r="BU15" s="140">
        <f>BK15+((BL15+BK15)*'9. BE assumptions'!Q15)</f>
        <v>0</v>
      </c>
      <c r="BV15" s="139">
        <f t="shared" si="11"/>
        <v>1.1782869199878174E-2</v>
      </c>
      <c r="BW15" s="140">
        <f t="shared" si="12"/>
        <v>0.16746288912282059</v>
      </c>
      <c r="BX15" s="139"/>
      <c r="BY15" s="68">
        <f>B15/100*'8. GVA assumptions'!F$8</f>
        <v>0</v>
      </c>
      <c r="BZ15" s="10">
        <f>C15/100*'8. GVA assumptions'!F$10</f>
        <v>9.8738675489752972E-3</v>
      </c>
      <c r="CA15" s="10">
        <f>D15/100*'8. GVA assumptions'!F$12</f>
        <v>4.0316162506199857E-6</v>
      </c>
      <c r="CB15" s="10">
        <f>E15/100*'8. GVA assumptions'!F$13</f>
        <v>0</v>
      </c>
      <c r="CC15" s="10">
        <f>F15/100*'8. GVA assumptions'!F$14</f>
        <v>0</v>
      </c>
      <c r="CD15" s="10">
        <f>G15/100*'8. GVA assumptions'!F$15</f>
        <v>0</v>
      </c>
      <c r="CE15" s="10">
        <f>H15/100*'8. GVA assumptions'!F$16</f>
        <v>0</v>
      </c>
      <c r="CF15" s="284">
        <f t="shared" si="13"/>
        <v>9.877899165225917E-3</v>
      </c>
      <c r="CG15" s="10"/>
      <c r="CH15" s="68">
        <f>K15/100*'8. GVA assumptions'!$F$8</f>
        <v>0</v>
      </c>
      <c r="CI15" s="9">
        <f>L15/100*'8. GVA assumptions'!$F$8</f>
        <v>0</v>
      </c>
      <c r="CJ15" s="9"/>
      <c r="CK15" s="9"/>
      <c r="CL15" s="69"/>
      <c r="CM15" s="68">
        <f>P15/100*'8. GVA assumptions'!$F$10</f>
        <v>0</v>
      </c>
      <c r="CN15" s="9">
        <f>Q15/100*'8. GVA assumptions'!$F$10</f>
        <v>9.8738675489752972E-3</v>
      </c>
      <c r="CO15" s="86"/>
      <c r="CP15" s="86"/>
      <c r="CQ15" s="70"/>
      <c r="CR15" s="68">
        <f>U15/100*'8. GVA assumptions'!$F$12</f>
        <v>0</v>
      </c>
      <c r="CS15" s="9">
        <f>V15/100*'8. GVA assumptions'!$F$12</f>
        <v>0</v>
      </c>
      <c r="CT15" s="86"/>
      <c r="CU15" s="86"/>
      <c r="CV15" s="70"/>
      <c r="CW15" s="68">
        <f>Z15/100*'8. GVA assumptions'!$F$13</f>
        <v>0</v>
      </c>
      <c r="CX15" s="9">
        <f>AA15/100*'8. GVA assumptions'!$F$13</f>
        <v>0</v>
      </c>
      <c r="CY15" s="86"/>
      <c r="CZ15" s="86"/>
      <c r="DA15" s="70"/>
      <c r="DB15" s="68">
        <f>AE15/100*'8. GVA assumptions'!$F$14</f>
        <v>0</v>
      </c>
      <c r="DC15" s="9">
        <f>AF15/100*'8. GVA assumptions'!$F$14</f>
        <v>0</v>
      </c>
      <c r="DD15" s="86"/>
      <c r="DE15" s="86"/>
      <c r="DF15" s="70"/>
      <c r="DG15" s="68">
        <f>AJ15/100*'8. GVA assumptions'!$F$15</f>
        <v>0</v>
      </c>
      <c r="DH15" s="9">
        <f>AK15/100*'8. GVA assumptions'!$F$15</f>
        <v>0</v>
      </c>
      <c r="DI15" s="86"/>
      <c r="DJ15" s="86"/>
      <c r="DK15" s="70"/>
      <c r="DL15" s="68">
        <f>AO15/100*'8. GVA assumptions'!$F$16</f>
        <v>0</v>
      </c>
      <c r="DM15" s="9">
        <f>AP15/100*'8. GVA assumptions'!$F$16</f>
        <v>0</v>
      </c>
      <c r="DN15" s="86"/>
      <c r="DO15" s="86"/>
      <c r="DP15" s="70"/>
      <c r="DQ15" s="9">
        <f t="shared" si="1"/>
        <v>0</v>
      </c>
      <c r="DR15" s="10">
        <f>CI15+CN15+CS15+CX15+DC15+DH15+DM15</f>
        <v>9.8738675489752972E-3</v>
      </c>
      <c r="DS15" s="10"/>
      <c r="DT15" s="10"/>
      <c r="DU15" s="10"/>
      <c r="DV15" s="68">
        <f>AY15/100*'8. GVA assumptions'!$F$8</f>
        <v>0</v>
      </c>
      <c r="DW15" s="9">
        <f>AZ15/100*'8. GVA assumptions'!$F$8</f>
        <v>0</v>
      </c>
      <c r="DX15" s="9">
        <f>BA15/100*'8. GVA assumptions'!$F$10</f>
        <v>0</v>
      </c>
      <c r="DY15" s="9">
        <f>BB15/100*'8. GVA assumptions'!$F$10</f>
        <v>9.8738675489752972E-3</v>
      </c>
      <c r="DZ15" s="9">
        <f>BC15/100*'8. GVA assumptions'!$F$12</f>
        <v>0</v>
      </c>
      <c r="EA15" s="9">
        <f>BD15/100*'8. GVA assumptions'!$F$12</f>
        <v>0</v>
      </c>
      <c r="EB15" s="9">
        <f>BE15/100*'8. GVA assumptions'!$F$13</f>
        <v>0</v>
      </c>
      <c r="EC15" s="9">
        <f>BF15/100*'8. GVA assumptions'!$F$13</f>
        <v>0</v>
      </c>
      <c r="ED15" s="9">
        <f>BG15/100*'8. GVA assumptions'!$F$14</f>
        <v>0</v>
      </c>
      <c r="EE15" s="9">
        <f>BH15/100*'8. GVA assumptions'!$F$14</f>
        <v>0</v>
      </c>
      <c r="EF15" s="9">
        <f>BI15/100*'8. GVA assumptions'!$F$15</f>
        <v>0</v>
      </c>
      <c r="EG15" s="9">
        <f>BJ15/100*'8. GVA assumptions'!$F$15</f>
        <v>0</v>
      </c>
      <c r="EH15" s="9">
        <f>BK15/100*'8. GVA assumptions'!$F$16</f>
        <v>0</v>
      </c>
      <c r="EI15" s="9">
        <f>BL15/100*'8. GVA assumptions'!$F$16</f>
        <v>0</v>
      </c>
      <c r="EJ15" s="68">
        <f t="shared" si="14"/>
        <v>0</v>
      </c>
      <c r="EK15" s="9">
        <f t="shared" si="15"/>
        <v>9.8738675489752972E-3</v>
      </c>
      <c r="EL15" s="88">
        <f>BO15/100*'8. GVA assumptions'!$F$8</f>
        <v>0</v>
      </c>
      <c r="EM15" s="9">
        <f>BP15/100*'8. GVA assumptions'!$F$10</f>
        <v>4.9369337744876486E-3</v>
      </c>
      <c r="EN15" s="9">
        <f>BQ15/100*'8. GVA assumptions'!$F$12</f>
        <v>0</v>
      </c>
      <c r="EO15" s="9">
        <f>BR15/100*'8. GVA assumptions'!$F$13</f>
        <v>0</v>
      </c>
      <c r="EP15" s="9">
        <f>BS15/100*'8. GVA assumptions'!$F$14</f>
        <v>0</v>
      </c>
      <c r="EQ15" s="9">
        <f>BT15/100*'8. GVA assumptions'!$F$15</f>
        <v>0</v>
      </c>
      <c r="ER15" s="69">
        <f>BU15/100*'8. GVA assumptions'!$F$16</f>
        <v>0</v>
      </c>
      <c r="ES15" s="134">
        <f t="shared" si="18"/>
        <v>4.9369337744876486E-3</v>
      </c>
      <c r="ET15" s="140">
        <f t="shared" si="16"/>
        <v>7.016569387804808E-2</v>
      </c>
    </row>
    <row r="16" spans="1:150" ht="12.75">
      <c r="A16" s="17" t="s">
        <v>353</v>
      </c>
      <c r="B16" s="68">
        <v>0</v>
      </c>
      <c r="C16" s="10">
        <v>5.3852719440921753E-5</v>
      </c>
      <c r="D16" s="10">
        <v>0</v>
      </c>
      <c r="E16" s="10">
        <v>0</v>
      </c>
      <c r="F16" s="10">
        <v>0</v>
      </c>
      <c r="G16" s="10">
        <v>0</v>
      </c>
      <c r="H16" s="10">
        <v>0</v>
      </c>
      <c r="I16" s="284">
        <f t="shared" si="2"/>
        <v>5.3852719440921753E-5</v>
      </c>
      <c r="J16" s="86"/>
      <c r="K16" s="82">
        <f>B16</f>
        <v>0</v>
      </c>
      <c r="L16" s="77">
        <f t="shared" si="19"/>
        <v>0</v>
      </c>
      <c r="M16" s="93"/>
      <c r="N16" s="93"/>
      <c r="O16" s="176"/>
      <c r="P16" s="82">
        <f>C16</f>
        <v>5.3852719440921753E-5</v>
      </c>
      <c r="Q16" s="77">
        <f t="shared" si="20"/>
        <v>5.3852719440921753E-5</v>
      </c>
      <c r="R16" s="93"/>
      <c r="S16" s="93"/>
      <c r="T16" s="176"/>
      <c r="U16" s="178">
        <v>0</v>
      </c>
      <c r="V16" s="77">
        <f>D16</f>
        <v>0</v>
      </c>
      <c r="W16" s="93"/>
      <c r="X16" s="93"/>
      <c r="Y16" s="176"/>
      <c r="Z16" s="82">
        <f>E16</f>
        <v>0</v>
      </c>
      <c r="AA16" s="77">
        <f>E16</f>
        <v>0</v>
      </c>
      <c r="AB16" s="93"/>
      <c r="AC16" s="93"/>
      <c r="AD16" s="176"/>
      <c r="AE16" s="82">
        <f>F16</f>
        <v>0</v>
      </c>
      <c r="AF16" s="77">
        <f>F16</f>
        <v>0</v>
      </c>
      <c r="AG16" s="93"/>
      <c r="AH16" s="93"/>
      <c r="AI16" s="176"/>
      <c r="AJ16" s="82">
        <f>G16</f>
        <v>0</v>
      </c>
      <c r="AK16" s="77">
        <f>G16</f>
        <v>0</v>
      </c>
      <c r="AL16" s="93"/>
      <c r="AM16" s="91"/>
      <c r="AN16" s="177"/>
      <c r="AO16" s="68">
        <f>H16</f>
        <v>0</v>
      </c>
      <c r="AP16" s="9">
        <f>H16</f>
        <v>0</v>
      </c>
      <c r="AQ16" s="91"/>
      <c r="AR16" s="91"/>
      <c r="AS16" s="177"/>
      <c r="AT16" s="68">
        <f t="shared" si="0"/>
        <v>5.3852719440921753E-5</v>
      </c>
      <c r="AU16" s="9">
        <f>L16+Q16+V16+AA16+AF16+AK16+AP16</f>
        <v>5.3852719440921753E-5</v>
      </c>
      <c r="AV16" s="9"/>
      <c r="AW16" s="9"/>
      <c r="AX16" s="69"/>
      <c r="AY16" s="68">
        <f t="shared" si="3"/>
        <v>0</v>
      </c>
      <c r="AZ16" s="69">
        <f t="shared" si="25"/>
        <v>0</v>
      </c>
      <c r="BA16" s="68">
        <f t="shared" si="4"/>
        <v>5.3852719440921753E-5</v>
      </c>
      <c r="BB16" s="69">
        <f>Q16</f>
        <v>5.3852719440921753E-5</v>
      </c>
      <c r="BC16" s="68">
        <f t="shared" si="5"/>
        <v>0</v>
      </c>
      <c r="BD16" s="69">
        <f>V16</f>
        <v>0</v>
      </c>
      <c r="BE16" s="68">
        <f t="shared" si="6"/>
        <v>0</v>
      </c>
      <c r="BF16" s="69">
        <f t="shared" si="23"/>
        <v>0</v>
      </c>
      <c r="BG16" s="68">
        <f t="shared" si="7"/>
        <v>0</v>
      </c>
      <c r="BH16" s="69">
        <f t="shared" si="24"/>
        <v>0</v>
      </c>
      <c r="BI16" s="68">
        <f t="shared" si="8"/>
        <v>0</v>
      </c>
      <c r="BJ16" s="69">
        <f t="shared" si="26"/>
        <v>0</v>
      </c>
      <c r="BK16" s="9">
        <f t="shared" si="9"/>
        <v>0</v>
      </c>
      <c r="BL16" s="9">
        <f t="shared" si="27"/>
        <v>0</v>
      </c>
      <c r="BM16" s="68">
        <f t="shared" si="10"/>
        <v>5.3852719440921753E-5</v>
      </c>
      <c r="BN16" s="9">
        <f>AU16</f>
        <v>5.3852719440921753E-5</v>
      </c>
      <c r="BO16" s="138">
        <f>AY16+((AZ16-AY16)*'9. BE assumptions'!K16)</f>
        <v>0</v>
      </c>
      <c r="BP16" s="139">
        <f>BA16+((BB16-BA16)*'9. BE assumptions'!L16)</f>
        <v>5.3852719440921753E-5</v>
      </c>
      <c r="BQ16" s="139">
        <f>BC16+((BD16-BC16)*'9. BE assumptions'!M16)</f>
        <v>0</v>
      </c>
      <c r="BR16" s="139">
        <f>BE16+((BF16-BE16)*'9. BE assumptions'!N16)</f>
        <v>0</v>
      </c>
      <c r="BS16" s="139">
        <f>BG16+((BH16-BG16)*'9. BE assumptions'!O16)</f>
        <v>0</v>
      </c>
      <c r="BT16" s="139">
        <f>BI16+((BJ16-BI16)*'9. BE assumptions'!P16)</f>
        <v>0</v>
      </c>
      <c r="BU16" s="140">
        <f>BK16+((BL16+BK16)*'9. BE assumptions'!Q16)</f>
        <v>0</v>
      </c>
      <c r="BV16" s="139">
        <f t="shared" si="11"/>
        <v>5.3852719440921753E-5</v>
      </c>
      <c r="BW16" s="140">
        <f t="shared" si="12"/>
        <v>7.6537656760126711E-4</v>
      </c>
      <c r="BX16" s="139"/>
      <c r="BY16" s="68">
        <f>B16/100*'8. GVA assumptions'!F$8</f>
        <v>0</v>
      </c>
      <c r="BZ16" s="10">
        <f>C16/100*'8. GVA assumptions'!F$10</f>
        <v>2.2563885327577349E-5</v>
      </c>
      <c r="CA16" s="10">
        <f>D16/100*'8. GVA assumptions'!F$12</f>
        <v>0</v>
      </c>
      <c r="CB16" s="10">
        <f>E16/100*'8. GVA assumptions'!F$13</f>
        <v>0</v>
      </c>
      <c r="CC16" s="10">
        <f>F16/100*'8. GVA assumptions'!F$14</f>
        <v>0</v>
      </c>
      <c r="CD16" s="10">
        <f>G16/100*'8. GVA assumptions'!F$15</f>
        <v>0</v>
      </c>
      <c r="CE16" s="10">
        <f>H16/100*'8. GVA assumptions'!F$16</f>
        <v>0</v>
      </c>
      <c r="CF16" s="284">
        <f t="shared" si="13"/>
        <v>2.2563885327577349E-5</v>
      </c>
      <c r="CG16" s="10"/>
      <c r="CH16" s="68">
        <f>K16/100*'8. GVA assumptions'!$F$8</f>
        <v>0</v>
      </c>
      <c r="CI16" s="9">
        <f>L16/100*'8. GVA assumptions'!$F$8</f>
        <v>0</v>
      </c>
      <c r="CJ16" s="9"/>
      <c r="CK16" s="9"/>
      <c r="CL16" s="69"/>
      <c r="CM16" s="68">
        <f>P16/100*'8. GVA assumptions'!$F$10</f>
        <v>2.2563885327577349E-5</v>
      </c>
      <c r="CN16" s="9">
        <f>Q16/100*'8. GVA assumptions'!$F$10</f>
        <v>2.2563885327577349E-5</v>
      </c>
      <c r="CO16" s="86"/>
      <c r="CP16" s="86"/>
      <c r="CQ16" s="70"/>
      <c r="CR16" s="68">
        <f>U16/100*'8. GVA assumptions'!$F$12</f>
        <v>0</v>
      </c>
      <c r="CS16" s="9">
        <f>V16/100*'8. GVA assumptions'!$F$12</f>
        <v>0</v>
      </c>
      <c r="CT16" s="86"/>
      <c r="CU16" s="86"/>
      <c r="CV16" s="70"/>
      <c r="CW16" s="68">
        <f>Z16/100*'8. GVA assumptions'!$F$13</f>
        <v>0</v>
      </c>
      <c r="CX16" s="9">
        <f>AA16/100*'8. GVA assumptions'!$F$13</f>
        <v>0</v>
      </c>
      <c r="CY16" s="86"/>
      <c r="CZ16" s="86"/>
      <c r="DA16" s="70"/>
      <c r="DB16" s="68">
        <f>AE16/100*'8. GVA assumptions'!$F$14</f>
        <v>0</v>
      </c>
      <c r="DC16" s="9">
        <f>AF16/100*'8. GVA assumptions'!$F$14</f>
        <v>0</v>
      </c>
      <c r="DD16" s="86"/>
      <c r="DE16" s="86"/>
      <c r="DF16" s="70"/>
      <c r="DG16" s="68">
        <f>AJ16/100*'8. GVA assumptions'!$F$15</f>
        <v>0</v>
      </c>
      <c r="DH16" s="9">
        <f>AK16/100*'8. GVA assumptions'!$F$15</f>
        <v>0</v>
      </c>
      <c r="DI16" s="86"/>
      <c r="DJ16" s="86"/>
      <c r="DK16" s="70"/>
      <c r="DL16" s="68">
        <f>AO16/100*'8. GVA assumptions'!$F$16</f>
        <v>0</v>
      </c>
      <c r="DM16" s="9">
        <f>AP16/100*'8. GVA assumptions'!$F$16</f>
        <v>0</v>
      </c>
      <c r="DN16" s="86"/>
      <c r="DO16" s="86"/>
      <c r="DP16" s="70"/>
      <c r="DQ16" s="9">
        <f t="shared" si="1"/>
        <v>2.2563885327577349E-5</v>
      </c>
      <c r="DR16" s="10">
        <f>CI16+CN16+CS16+CX16+DC16+DH16+DM16</f>
        <v>2.2563885327577349E-5</v>
      </c>
      <c r="DS16" s="10"/>
      <c r="DT16" s="10"/>
      <c r="DU16" s="10"/>
      <c r="DV16" s="68">
        <f>AY16/100*'8. GVA assumptions'!$F$8</f>
        <v>0</v>
      </c>
      <c r="DW16" s="9">
        <f>AZ16/100*'8. GVA assumptions'!$F$8</f>
        <v>0</v>
      </c>
      <c r="DX16" s="9">
        <f>BA16/100*'8. GVA assumptions'!$F$10</f>
        <v>2.2563885327577349E-5</v>
      </c>
      <c r="DY16" s="9">
        <f>BB16/100*'8. GVA assumptions'!$F$10</f>
        <v>2.2563885327577349E-5</v>
      </c>
      <c r="DZ16" s="9">
        <f>BC16/100*'8. GVA assumptions'!$F$12</f>
        <v>0</v>
      </c>
      <c r="EA16" s="9">
        <f>BD16/100*'8. GVA assumptions'!$F$12</f>
        <v>0</v>
      </c>
      <c r="EB16" s="9">
        <f>BE16/100*'8. GVA assumptions'!$F$13</f>
        <v>0</v>
      </c>
      <c r="EC16" s="9">
        <f>BF16/100*'8. GVA assumptions'!$F$13</f>
        <v>0</v>
      </c>
      <c r="ED16" s="9">
        <f>BG16/100*'8. GVA assumptions'!$F$14</f>
        <v>0</v>
      </c>
      <c r="EE16" s="9">
        <f>BH16/100*'8. GVA assumptions'!$F$14</f>
        <v>0</v>
      </c>
      <c r="EF16" s="9">
        <f>BI16/100*'8. GVA assumptions'!$F$15</f>
        <v>0</v>
      </c>
      <c r="EG16" s="9">
        <f>BJ16/100*'8. GVA assumptions'!$F$15</f>
        <v>0</v>
      </c>
      <c r="EH16" s="9">
        <f>BK16/100*'8. GVA assumptions'!$F$16</f>
        <v>0</v>
      </c>
      <c r="EI16" s="9">
        <f>BL16/100*'8. GVA assumptions'!$F$16</f>
        <v>0</v>
      </c>
      <c r="EJ16" s="68">
        <f t="shared" si="14"/>
        <v>2.2563885327577349E-5</v>
      </c>
      <c r="EK16" s="9">
        <f t="shared" si="15"/>
        <v>2.2563885327577349E-5</v>
      </c>
      <c r="EL16" s="88">
        <f>BO16/100*'8. GVA assumptions'!$F$8</f>
        <v>0</v>
      </c>
      <c r="EM16" s="9">
        <f>BP16/100*'8. GVA assumptions'!$F$10</f>
        <v>2.2563885327577349E-5</v>
      </c>
      <c r="EN16" s="9">
        <f>BQ16/100*'8. GVA assumptions'!$F$12</f>
        <v>0</v>
      </c>
      <c r="EO16" s="9">
        <f>BR16/100*'8. GVA assumptions'!$F$13</f>
        <v>0</v>
      </c>
      <c r="EP16" s="9">
        <f>BS16/100*'8. GVA assumptions'!$F$14</f>
        <v>0</v>
      </c>
      <c r="EQ16" s="9">
        <f>BT16/100*'8. GVA assumptions'!$F$15</f>
        <v>0</v>
      </c>
      <c r="ER16" s="69">
        <f>BU16/100*'8. GVA assumptions'!$F$16</f>
        <v>0</v>
      </c>
      <c r="ES16" s="134">
        <f t="shared" si="18"/>
        <v>2.2563885327577349E-5</v>
      </c>
      <c r="ET16" s="140">
        <f t="shared" si="16"/>
        <v>3.2068703833453347E-4</v>
      </c>
    </row>
    <row r="17" spans="1:150" ht="12.75">
      <c r="A17" s="72" t="s">
        <v>314</v>
      </c>
      <c r="B17" s="68">
        <v>5.5476986899329749E-2</v>
      </c>
      <c r="C17" s="10">
        <v>4.5788254721103516E-3</v>
      </c>
      <c r="D17" s="10">
        <v>0</v>
      </c>
      <c r="E17" s="10">
        <v>3.3494855717629501E-2</v>
      </c>
      <c r="F17" s="10">
        <v>7.8073126405464252E-3</v>
      </c>
      <c r="G17" s="10">
        <v>1.2932358630173425E-2</v>
      </c>
      <c r="H17" s="10">
        <v>0</v>
      </c>
      <c r="I17" s="284">
        <f t="shared" si="2"/>
        <v>0.11429033935978944</v>
      </c>
      <c r="J17" s="86"/>
      <c r="K17" s="178">
        <v>0</v>
      </c>
      <c r="L17" s="77">
        <f>'4.1. FS rMCZ ZoneCalcs'!B8</f>
        <v>2.11757803953493E-2</v>
      </c>
      <c r="M17" s="77">
        <f>B17</f>
        <v>5.5476986899329749E-2</v>
      </c>
      <c r="N17" s="93">
        <f>B17</f>
        <v>5.5476986899329749E-2</v>
      </c>
      <c r="O17" s="176"/>
      <c r="P17" s="178">
        <v>0</v>
      </c>
      <c r="Q17" s="77">
        <f>'4.1. FS rMCZ ZoneCalcs'!C8</f>
        <v>1.9114115192833403E-3</v>
      </c>
      <c r="R17" s="77">
        <f>C17</f>
        <v>4.5788254721103516E-3</v>
      </c>
      <c r="S17" s="93">
        <f>C17</f>
        <v>4.5788254721103516E-3</v>
      </c>
      <c r="T17" s="176"/>
      <c r="U17" s="178">
        <v>0</v>
      </c>
      <c r="V17" s="94">
        <v>0</v>
      </c>
      <c r="W17" s="94">
        <v>0</v>
      </c>
      <c r="X17" s="94">
        <v>0</v>
      </c>
      <c r="Y17" s="180"/>
      <c r="Z17" s="178">
        <v>0</v>
      </c>
      <c r="AA17" s="77">
        <f>'4.1. FS rMCZ ZoneCalcs'!E8</f>
        <v>1.2356180336796875E-2</v>
      </c>
      <c r="AB17" s="94">
        <v>0</v>
      </c>
      <c r="AC17" s="93">
        <f>E17</f>
        <v>3.3494855717629501E-2</v>
      </c>
      <c r="AD17" s="176"/>
      <c r="AE17" s="178">
        <v>0</v>
      </c>
      <c r="AF17" s="77">
        <f>'4.1. FS rMCZ ZoneCalcs'!F8</f>
        <v>3.520554098243625E-3</v>
      </c>
      <c r="AG17" s="94">
        <v>0</v>
      </c>
      <c r="AH17" s="93">
        <f>F17</f>
        <v>7.8073126405464252E-3</v>
      </c>
      <c r="AI17" s="176"/>
      <c r="AJ17" s="178">
        <v>0</v>
      </c>
      <c r="AK17" s="77">
        <f>'4.1. FS rMCZ ZoneCalcs'!G8</f>
        <v>3.858048569654075E-3</v>
      </c>
      <c r="AL17" s="94">
        <v>0</v>
      </c>
      <c r="AM17" s="91">
        <f>G17</f>
        <v>1.2932358630173425E-2</v>
      </c>
      <c r="AN17" s="177"/>
      <c r="AO17" s="178">
        <v>0</v>
      </c>
      <c r="AP17" s="94">
        <v>0</v>
      </c>
      <c r="AQ17" s="94">
        <v>0</v>
      </c>
      <c r="AR17" s="94">
        <v>0</v>
      </c>
      <c r="AS17" s="177"/>
      <c r="AT17" s="68">
        <f t="shared" si="0"/>
        <v>0</v>
      </c>
      <c r="AU17" s="9">
        <f>L17+Q17+V17+AA17+AF17+AK17+AP17</f>
        <v>4.2821974919327217E-2</v>
      </c>
      <c r="AV17" s="9">
        <f t="shared" si="21"/>
        <v>6.0055812371440101E-2</v>
      </c>
      <c r="AW17" s="9">
        <f>N17+S17+X17+AC17+AH17+AM17+AR17</f>
        <v>0.11429033935978944</v>
      </c>
      <c r="AX17" s="69"/>
      <c r="AY17" s="68">
        <f t="shared" si="3"/>
        <v>0</v>
      </c>
      <c r="AZ17" s="69">
        <f>N17</f>
        <v>5.5476986899329749E-2</v>
      </c>
      <c r="BA17" s="68">
        <f t="shared" si="4"/>
        <v>0</v>
      </c>
      <c r="BB17" s="69">
        <f>S17</f>
        <v>4.5788254721103516E-3</v>
      </c>
      <c r="BC17" s="68">
        <f t="shared" si="5"/>
        <v>0</v>
      </c>
      <c r="BD17" s="69">
        <f>X17</f>
        <v>0</v>
      </c>
      <c r="BE17" s="68">
        <f t="shared" si="6"/>
        <v>0</v>
      </c>
      <c r="BF17" s="69">
        <f>AC17</f>
        <v>3.3494855717629501E-2</v>
      </c>
      <c r="BG17" s="68">
        <f t="shared" si="7"/>
        <v>0</v>
      </c>
      <c r="BH17" s="69">
        <f>AH17</f>
        <v>7.8073126405464252E-3</v>
      </c>
      <c r="BI17" s="68">
        <f t="shared" si="8"/>
        <v>0</v>
      </c>
      <c r="BJ17" s="69">
        <f>AM17</f>
        <v>1.2932358630173425E-2</v>
      </c>
      <c r="BK17" s="9">
        <f t="shared" si="9"/>
        <v>0</v>
      </c>
      <c r="BL17" s="9">
        <f>AR17</f>
        <v>0</v>
      </c>
      <c r="BM17" s="68">
        <f t="shared" si="10"/>
        <v>0</v>
      </c>
      <c r="BN17" s="9">
        <f>AW17</f>
        <v>0.11429033935978944</v>
      </c>
      <c r="BO17" s="138">
        <f>AY17+((AZ17-AY17)*'9. BE assumptions'!K17)</f>
        <v>2.7738493449664874E-2</v>
      </c>
      <c r="BP17" s="139">
        <f>BA17+((BB17-BA17)*'9. BE assumptions'!L17)</f>
        <v>2.2894127360551758E-3</v>
      </c>
      <c r="BQ17" s="139">
        <f>BC17+((BD17-BC17)*'9. BE assumptions'!M17)</f>
        <v>0</v>
      </c>
      <c r="BR17" s="139">
        <f>BE17+((BF17-BE17)*'9. BE assumptions'!N17)</f>
        <v>8.3737139294073754E-3</v>
      </c>
      <c r="BS17" s="139">
        <f>BG17+((BH17-BG17)*'9. BE assumptions'!O17)</f>
        <v>1.9518281601366063E-3</v>
      </c>
      <c r="BT17" s="139">
        <f>BI17+((BJ17-BI17)*'9. BE assumptions'!P17)</f>
        <v>3.2330896575433563E-3</v>
      </c>
      <c r="BU17" s="140">
        <f>BK17+((BL17+BK17)*'9. BE assumptions'!Q17)</f>
        <v>0</v>
      </c>
      <c r="BV17" s="139">
        <f t="shared" si="11"/>
        <v>4.3586537932807388E-2</v>
      </c>
      <c r="BW17" s="140">
        <f t="shared" si="12"/>
        <v>0.61946945563690103</v>
      </c>
      <c r="BX17" s="139"/>
      <c r="BY17" s="68">
        <f>B17/100*'8. GVA assumptions'!F$8</f>
        <v>2.6349528753768958E-2</v>
      </c>
      <c r="BZ17" s="10">
        <f>C17/100*'8. GVA assumptions'!F$10</f>
        <v>1.9184935126819254E-3</v>
      </c>
      <c r="CA17" s="10">
        <f>D17/100*'8. GVA assumptions'!F$12</f>
        <v>0</v>
      </c>
      <c r="CB17" s="10">
        <f>E17/100*'8. GVA assumptions'!F$13</f>
        <v>1.6218826438524871E-2</v>
      </c>
      <c r="CC17" s="10">
        <f>F17/100*'8. GVA assumptions'!F$14</f>
        <v>3.4598546161650639E-3</v>
      </c>
      <c r="CD17" s="10">
        <f>G17/100*'8. GVA assumptions'!F$15</f>
        <v>7.5951003086819806E-3</v>
      </c>
      <c r="CE17" s="10">
        <f>H17/100*'8. GVA assumptions'!F$16</f>
        <v>0</v>
      </c>
      <c r="CF17" s="284">
        <f t="shared" si="13"/>
        <v>5.5541803629822799E-2</v>
      </c>
      <c r="CG17" s="10"/>
      <c r="CH17" s="68">
        <f>K17/100*'8. GVA assumptions'!$F$8</f>
        <v>0</v>
      </c>
      <c r="CI17" s="9">
        <f>L17/100*'8. GVA assumptions'!$F$8</f>
        <v>1.0057717002966766E-2</v>
      </c>
      <c r="CJ17" s="9">
        <f>M17/100*'8. GVA assumptions'!$F$8</f>
        <v>2.6349528753768958E-2</v>
      </c>
      <c r="CK17" s="9">
        <f>N17/100*'8. GVA assumptions'!$F$8</f>
        <v>2.6349528753768958E-2</v>
      </c>
      <c r="CL17" s="69"/>
      <c r="CM17" s="68">
        <f>P17/100*'8. GVA assumptions'!$F$10</f>
        <v>0</v>
      </c>
      <c r="CN17" s="9">
        <f>Q17/100*'8. GVA assumptions'!$F$10</f>
        <v>8.0086708308637071E-4</v>
      </c>
      <c r="CO17" s="9">
        <f>R17/100*'8. GVA assumptions'!$F$10</f>
        <v>1.9184935126819254E-3</v>
      </c>
      <c r="CP17" s="9">
        <f>S17/100*'8. GVA assumptions'!$F$10</f>
        <v>1.9184935126819254E-3</v>
      </c>
      <c r="CQ17" s="70"/>
      <c r="CR17" s="68">
        <f>U17/100*'8. GVA assumptions'!$F$12</f>
        <v>0</v>
      </c>
      <c r="CS17" s="9">
        <f>V17/100*'8. GVA assumptions'!$F$12</f>
        <v>0</v>
      </c>
      <c r="CT17" s="9">
        <f>W17/100*'8. GVA assumptions'!$F$12</f>
        <v>0</v>
      </c>
      <c r="CU17" s="9">
        <f>X17/100*'8. GVA assumptions'!$F$12</f>
        <v>0</v>
      </c>
      <c r="CV17" s="70"/>
      <c r="CW17" s="68">
        <f>Z17/100*'8. GVA assumptions'!$F$13</f>
        <v>0</v>
      </c>
      <c r="CX17" s="9">
        <f>AA17/100*'8. GVA assumptions'!$F$13</f>
        <v>5.9830902397392145E-3</v>
      </c>
      <c r="CY17" s="9">
        <f>AB17/100*'8. GVA assumptions'!$F$13</f>
        <v>0</v>
      </c>
      <c r="CZ17" s="9">
        <f>AC17/100*'8. GVA assumptions'!$F$13</f>
        <v>1.6218826438524871E-2</v>
      </c>
      <c r="DA17" s="70"/>
      <c r="DB17" s="68">
        <f>AE17/100*'8. GVA assumptions'!$F$14</f>
        <v>0</v>
      </c>
      <c r="DC17" s="9">
        <f>AF17/100*'8. GVA assumptions'!$F$14</f>
        <v>1.5601533983676272E-3</v>
      </c>
      <c r="DD17" s="9">
        <f>AG17/100*'8. GVA assumptions'!$F$14</f>
        <v>0</v>
      </c>
      <c r="DE17" s="9">
        <f>AH17/100*'8. GVA assumptions'!$F$14</f>
        <v>3.4598546161650639E-3</v>
      </c>
      <c r="DF17" s="70"/>
      <c r="DG17" s="68">
        <f>AJ17/100*'8. GVA assumptions'!$F$15</f>
        <v>0</v>
      </c>
      <c r="DH17" s="9">
        <f>AK17/100*'8. GVA assumptions'!$F$15</f>
        <v>2.2658098743041735E-3</v>
      </c>
      <c r="DI17" s="9">
        <f>AL17/100*'8. GVA assumptions'!$F$15</f>
        <v>0</v>
      </c>
      <c r="DJ17" s="9">
        <f>AM17/100*'8. GVA assumptions'!$F$15</f>
        <v>7.5951003086819806E-3</v>
      </c>
      <c r="DK17" s="70"/>
      <c r="DL17" s="68">
        <f>AO17/100*'8. GVA assumptions'!$F$16</f>
        <v>0</v>
      </c>
      <c r="DM17" s="9">
        <f>AP17/100*'8. GVA assumptions'!$F$16</f>
        <v>0</v>
      </c>
      <c r="DN17" s="9">
        <f>AQ17/100*'8. GVA assumptions'!$F$16</f>
        <v>0</v>
      </c>
      <c r="DO17" s="9">
        <f>AR17/100*'8. GVA assumptions'!$F$16</f>
        <v>0</v>
      </c>
      <c r="DP17" s="70"/>
      <c r="DQ17" s="9">
        <f t="shared" si="1"/>
        <v>0</v>
      </c>
      <c r="DR17" s="10">
        <f>CI17+CN17+CS17+CX17+DC17+DH17+DM17</f>
        <v>2.0667637598464156E-2</v>
      </c>
      <c r="DS17" s="10">
        <f t="shared" ref="DS17" si="28">CJ17+CO17+CT17+CY17+DD17+DI17+DN17</f>
        <v>2.8268022266450882E-2</v>
      </c>
      <c r="DT17" s="10">
        <f>CK17+CP17+CU17+CZ17+DE17+DJ17+DO17</f>
        <v>5.5541803629822799E-2</v>
      </c>
      <c r="DU17" s="10"/>
      <c r="DV17" s="68">
        <f>AY17/100*'8. GVA assumptions'!$F$8</f>
        <v>0</v>
      </c>
      <c r="DW17" s="9">
        <f>AZ17/100*'8. GVA assumptions'!$F$8</f>
        <v>2.6349528753768958E-2</v>
      </c>
      <c r="DX17" s="9">
        <f>BA17/100*'8. GVA assumptions'!$F$10</f>
        <v>0</v>
      </c>
      <c r="DY17" s="9">
        <f>BB17/100*'8. GVA assumptions'!$F$10</f>
        <v>1.9184935126819254E-3</v>
      </c>
      <c r="DZ17" s="9">
        <f>BC17/100*'8. GVA assumptions'!$F$12</f>
        <v>0</v>
      </c>
      <c r="EA17" s="9">
        <f>BD17/100*'8. GVA assumptions'!$F$12</f>
        <v>0</v>
      </c>
      <c r="EB17" s="9">
        <f>BE17/100*'8. GVA assumptions'!$F$13</f>
        <v>0</v>
      </c>
      <c r="EC17" s="9">
        <f>BF17/100*'8. GVA assumptions'!$F$13</f>
        <v>1.6218826438524871E-2</v>
      </c>
      <c r="ED17" s="9">
        <f>BG17/100*'8. GVA assumptions'!$F$14</f>
        <v>0</v>
      </c>
      <c r="EE17" s="9">
        <f>BH17/100*'8. GVA assumptions'!$F$14</f>
        <v>3.4598546161650639E-3</v>
      </c>
      <c r="EF17" s="9">
        <f>BI17/100*'8. GVA assumptions'!$F$15</f>
        <v>0</v>
      </c>
      <c r="EG17" s="9">
        <f>BJ17/100*'8. GVA assumptions'!$F$15</f>
        <v>7.5951003086819806E-3</v>
      </c>
      <c r="EH17" s="9">
        <f>BK17/100*'8. GVA assumptions'!$F$16</f>
        <v>0</v>
      </c>
      <c r="EI17" s="9">
        <f>BL17/100*'8. GVA assumptions'!$F$16</f>
        <v>0</v>
      </c>
      <c r="EJ17" s="68">
        <f t="shared" si="14"/>
        <v>0</v>
      </c>
      <c r="EK17" s="9">
        <f t="shared" si="15"/>
        <v>5.5541803629822799E-2</v>
      </c>
      <c r="EL17" s="88">
        <f>BO17/100*'8. GVA assumptions'!$F$8</f>
        <v>1.3174764376884479E-2</v>
      </c>
      <c r="EM17" s="9">
        <f>BP17/100*'8. GVA assumptions'!$F$10</f>
        <v>9.592467563409627E-4</v>
      </c>
      <c r="EN17" s="9">
        <f>BQ17/100*'8. GVA assumptions'!$F$12</f>
        <v>0</v>
      </c>
      <c r="EO17" s="9">
        <f>BR17/100*'8. GVA assumptions'!$F$13</f>
        <v>4.0547066096312178E-3</v>
      </c>
      <c r="EP17" s="9">
        <f>BS17/100*'8. GVA assumptions'!$F$14</f>
        <v>8.6496365404126598E-4</v>
      </c>
      <c r="EQ17" s="9">
        <f>BT17/100*'8. GVA assumptions'!$F$15</f>
        <v>1.8987750771704952E-3</v>
      </c>
      <c r="ER17" s="69">
        <f>BU17/100*'8. GVA assumptions'!$F$16</f>
        <v>0</v>
      </c>
      <c r="ES17" s="134">
        <f t="shared" si="18"/>
        <v>2.0952456474068418E-2</v>
      </c>
      <c r="ET17" s="140">
        <f t="shared" si="16"/>
        <v>0.29778476157606193</v>
      </c>
    </row>
    <row r="18" spans="1:150" ht="12.75">
      <c r="A18" s="72" t="s">
        <v>315</v>
      </c>
      <c r="B18" s="68">
        <v>0</v>
      </c>
      <c r="C18" s="10">
        <v>0</v>
      </c>
      <c r="D18" s="10">
        <v>0</v>
      </c>
      <c r="E18" s="10">
        <v>5.0715935673342251E-4</v>
      </c>
      <c r="F18" s="10">
        <v>0</v>
      </c>
      <c r="G18" s="10">
        <v>0</v>
      </c>
      <c r="H18" s="10">
        <v>0</v>
      </c>
      <c r="I18" s="284">
        <f t="shared" si="2"/>
        <v>5.0715935673342251E-4</v>
      </c>
      <c r="J18" s="86"/>
      <c r="K18" s="178">
        <v>0</v>
      </c>
      <c r="L18" s="77"/>
      <c r="M18" s="77"/>
      <c r="N18" s="93"/>
      <c r="O18" s="176"/>
      <c r="P18" s="178">
        <v>0</v>
      </c>
      <c r="Q18" s="77"/>
      <c r="R18" s="77"/>
      <c r="S18" s="93"/>
      <c r="T18" s="176"/>
      <c r="U18" s="178">
        <v>0</v>
      </c>
      <c r="V18" s="77"/>
      <c r="W18" s="77"/>
      <c r="X18" s="93"/>
      <c r="Y18" s="176"/>
      <c r="Z18" s="178">
        <v>0</v>
      </c>
      <c r="AA18" s="77"/>
      <c r="AB18" s="77"/>
      <c r="AC18" s="93"/>
      <c r="AD18" s="176"/>
      <c r="AE18" s="178">
        <v>0</v>
      </c>
      <c r="AF18" s="77"/>
      <c r="AG18" s="77"/>
      <c r="AH18" s="93"/>
      <c r="AI18" s="176"/>
      <c r="AJ18" s="178">
        <v>0</v>
      </c>
      <c r="AK18" s="77"/>
      <c r="AL18" s="77"/>
      <c r="AM18" s="91"/>
      <c r="AN18" s="177"/>
      <c r="AO18" s="178">
        <v>0</v>
      </c>
      <c r="AP18" s="9"/>
      <c r="AQ18" s="9"/>
      <c r="AR18" s="91"/>
      <c r="AS18" s="177"/>
      <c r="AT18" s="68">
        <f t="shared" si="0"/>
        <v>0</v>
      </c>
      <c r="AU18" s="9"/>
      <c r="AV18" s="9"/>
      <c r="AW18" s="9"/>
      <c r="AX18" s="69"/>
      <c r="AY18" s="68">
        <f t="shared" si="3"/>
        <v>0</v>
      </c>
      <c r="AZ18" s="69">
        <f>K18</f>
        <v>0</v>
      </c>
      <c r="BA18" s="68">
        <f t="shared" si="4"/>
        <v>0</v>
      </c>
      <c r="BB18" s="69">
        <f>P18</f>
        <v>0</v>
      </c>
      <c r="BC18" s="68">
        <f t="shared" si="5"/>
        <v>0</v>
      </c>
      <c r="BD18" s="69">
        <f>U18</f>
        <v>0</v>
      </c>
      <c r="BE18" s="68">
        <f t="shared" si="6"/>
        <v>0</v>
      </c>
      <c r="BF18" s="69">
        <f>Z18</f>
        <v>0</v>
      </c>
      <c r="BG18" s="68">
        <f t="shared" si="7"/>
        <v>0</v>
      </c>
      <c r="BH18" s="69">
        <f>AE18</f>
        <v>0</v>
      </c>
      <c r="BI18" s="68">
        <f t="shared" si="8"/>
        <v>0</v>
      </c>
      <c r="BJ18" s="69">
        <f>AJ18</f>
        <v>0</v>
      </c>
      <c r="BK18" s="9">
        <f t="shared" si="9"/>
        <v>0</v>
      </c>
      <c r="BL18" s="9">
        <f t="shared" ref="BL18:BL19" si="29">AO18</f>
        <v>0</v>
      </c>
      <c r="BM18" s="68">
        <f t="shared" si="10"/>
        <v>0</v>
      </c>
      <c r="BN18" s="9">
        <f>AT18</f>
        <v>0</v>
      </c>
      <c r="BO18" s="138">
        <f>AY18+((AZ18-AY18)*'9. BE assumptions'!K18)</f>
        <v>0</v>
      </c>
      <c r="BP18" s="139">
        <f>BA18+((BB18-BA18)*'9. BE assumptions'!L18)</f>
        <v>0</v>
      </c>
      <c r="BQ18" s="139">
        <f>BC18+((BD18-BC18)*'9. BE assumptions'!M18)</f>
        <v>0</v>
      </c>
      <c r="BR18" s="139">
        <f>BE18+((BF18-BE18)*'9. BE assumptions'!N18)</f>
        <v>0</v>
      </c>
      <c r="BS18" s="139">
        <f>BG18+((BH18-BG18)*'9. BE assumptions'!O18)</f>
        <v>0</v>
      </c>
      <c r="BT18" s="139">
        <f>BI18+((BJ18-BI18)*'9. BE assumptions'!P18)</f>
        <v>0</v>
      </c>
      <c r="BU18" s="140">
        <f>BK18+((BL18+BK18)*'9. BE assumptions'!Q18)</f>
        <v>0</v>
      </c>
      <c r="BV18" s="139">
        <f t="shared" si="11"/>
        <v>0</v>
      </c>
      <c r="BW18" s="140">
        <f t="shared" si="12"/>
        <v>0</v>
      </c>
      <c r="BX18" s="139"/>
      <c r="BY18" s="68">
        <f>B18/100*'8. GVA assumptions'!F$8</f>
        <v>0</v>
      </c>
      <c r="BZ18" s="10">
        <f>C18/100*'8. GVA assumptions'!F$10</f>
        <v>0</v>
      </c>
      <c r="CA18" s="10">
        <f>D18/100*'8. GVA assumptions'!F$12</f>
        <v>0</v>
      </c>
      <c r="CB18" s="10">
        <f>E18/100*'8. GVA assumptions'!F$13</f>
        <v>2.4557590732370038E-4</v>
      </c>
      <c r="CC18" s="10">
        <f>F18/100*'8. GVA assumptions'!F$14</f>
        <v>0</v>
      </c>
      <c r="CD18" s="10">
        <f>G18/100*'8. GVA assumptions'!F$15</f>
        <v>0</v>
      </c>
      <c r="CE18" s="10">
        <f>H18/100*'8. GVA assumptions'!F$16</f>
        <v>0</v>
      </c>
      <c r="CF18" s="284">
        <f t="shared" si="13"/>
        <v>2.4557590732370038E-4</v>
      </c>
      <c r="CG18" s="10"/>
      <c r="CH18" s="68">
        <f>K18/100*'8. GVA assumptions'!$F$8</f>
        <v>0</v>
      </c>
      <c r="CI18" s="9"/>
      <c r="CJ18" s="9"/>
      <c r="CK18" s="9"/>
      <c r="CL18" s="69"/>
      <c r="CM18" s="68">
        <f>P18/100*'8. GVA assumptions'!$F$10</f>
        <v>0</v>
      </c>
      <c r="CN18" s="86"/>
      <c r="CO18" s="86"/>
      <c r="CP18" s="86"/>
      <c r="CQ18" s="70"/>
      <c r="CR18" s="68">
        <f>U18/100*'8. GVA assumptions'!$F$12</f>
        <v>0</v>
      </c>
      <c r="CS18" s="86"/>
      <c r="CT18" s="86"/>
      <c r="CU18" s="86"/>
      <c r="CV18" s="70"/>
      <c r="CW18" s="68">
        <f>Z18/100*'8. GVA assumptions'!$F$13</f>
        <v>0</v>
      </c>
      <c r="CX18" s="86"/>
      <c r="CY18" s="86"/>
      <c r="CZ18" s="86"/>
      <c r="DA18" s="70"/>
      <c r="DB18" s="68">
        <f>AE18/100*'8. GVA assumptions'!$F$14</f>
        <v>0</v>
      </c>
      <c r="DC18" s="86"/>
      <c r="DD18" s="86"/>
      <c r="DE18" s="86"/>
      <c r="DF18" s="70"/>
      <c r="DG18" s="68">
        <f>AJ18/100*'8. GVA assumptions'!$F$15</f>
        <v>0</v>
      </c>
      <c r="DH18" s="86"/>
      <c r="DI18" s="86"/>
      <c r="DJ18" s="86"/>
      <c r="DK18" s="70"/>
      <c r="DL18" s="68">
        <f>AO18/100*'8. GVA assumptions'!$F$16</f>
        <v>0</v>
      </c>
      <c r="DM18" s="86"/>
      <c r="DN18" s="86"/>
      <c r="DO18" s="86"/>
      <c r="DP18" s="70"/>
      <c r="DQ18" s="9">
        <f t="shared" si="1"/>
        <v>0</v>
      </c>
      <c r="DR18" s="10"/>
      <c r="DS18" s="10"/>
      <c r="DT18" s="10"/>
      <c r="DU18" s="10"/>
      <c r="DV18" s="68">
        <f>AY18/100*'8. GVA assumptions'!$F$8</f>
        <v>0</v>
      </c>
      <c r="DW18" s="9">
        <f>AZ18/100*'8. GVA assumptions'!$F$8</f>
        <v>0</v>
      </c>
      <c r="DX18" s="9">
        <f>BA18/100*'8. GVA assumptions'!$F$10</f>
        <v>0</v>
      </c>
      <c r="DY18" s="9">
        <f>BB18/100*'8. GVA assumptions'!$F$10</f>
        <v>0</v>
      </c>
      <c r="DZ18" s="9">
        <f>BC18/100*'8. GVA assumptions'!$F$12</f>
        <v>0</v>
      </c>
      <c r="EA18" s="9">
        <f>BD18/100*'8. GVA assumptions'!$F$12</f>
        <v>0</v>
      </c>
      <c r="EB18" s="9">
        <f>BE18/100*'8. GVA assumptions'!$F$13</f>
        <v>0</v>
      </c>
      <c r="EC18" s="9">
        <f>BF18/100*'8. GVA assumptions'!$F$13</f>
        <v>0</v>
      </c>
      <c r="ED18" s="9">
        <f>BG18/100*'8. GVA assumptions'!$F$14</f>
        <v>0</v>
      </c>
      <c r="EE18" s="9">
        <f>BH18/100*'8. GVA assumptions'!$F$14</f>
        <v>0</v>
      </c>
      <c r="EF18" s="9">
        <f>BI18/100*'8. GVA assumptions'!$F$15</f>
        <v>0</v>
      </c>
      <c r="EG18" s="9">
        <f>BJ18/100*'8. GVA assumptions'!$F$15</f>
        <v>0</v>
      </c>
      <c r="EH18" s="9">
        <f>BK18/100*'8. GVA assumptions'!$F$16</f>
        <v>0</v>
      </c>
      <c r="EI18" s="9">
        <f>BL18/100*'8. GVA assumptions'!$F$16</f>
        <v>0</v>
      </c>
      <c r="EJ18" s="68">
        <f t="shared" si="14"/>
        <v>0</v>
      </c>
      <c r="EK18" s="9">
        <f t="shared" si="15"/>
        <v>0</v>
      </c>
      <c r="EL18" s="88">
        <f>BO18/100*'8. GVA assumptions'!$F$8</f>
        <v>0</v>
      </c>
      <c r="EM18" s="9">
        <f>BP18/100*'8. GVA assumptions'!$F$10</f>
        <v>0</v>
      </c>
      <c r="EN18" s="9">
        <f>BQ18/100*'8. GVA assumptions'!$F$12</f>
        <v>0</v>
      </c>
      <c r="EO18" s="9">
        <f>BR18/100*'8. GVA assumptions'!$F$13</f>
        <v>0</v>
      </c>
      <c r="EP18" s="9">
        <f>BS18/100*'8. GVA assumptions'!$F$14</f>
        <v>0</v>
      </c>
      <c r="EQ18" s="9">
        <f>BT18/100*'8. GVA assumptions'!$F$15</f>
        <v>0</v>
      </c>
      <c r="ER18" s="69">
        <f>BU18/100*'8. GVA assumptions'!$F$16</f>
        <v>0</v>
      </c>
      <c r="ES18" s="134">
        <f t="shared" si="18"/>
        <v>0</v>
      </c>
      <c r="ET18" s="140">
        <f t="shared" si="16"/>
        <v>0</v>
      </c>
    </row>
    <row r="19" spans="1:150" ht="12.75">
      <c r="A19" s="72" t="s">
        <v>316</v>
      </c>
      <c r="B19" s="68">
        <v>0</v>
      </c>
      <c r="C19" s="10">
        <v>1.1335447583679024E-4</v>
      </c>
      <c r="D19" s="10">
        <v>0</v>
      </c>
      <c r="E19" s="10">
        <v>3.13348519609535E-4</v>
      </c>
      <c r="F19" s="10">
        <v>0</v>
      </c>
      <c r="G19" s="10">
        <v>0</v>
      </c>
      <c r="H19" s="10">
        <v>0</v>
      </c>
      <c r="I19" s="284">
        <f t="shared" si="2"/>
        <v>4.2670299544632524E-4</v>
      </c>
      <c r="J19" s="86"/>
      <c r="K19" s="178">
        <v>0</v>
      </c>
      <c r="L19" s="77"/>
      <c r="M19" s="77"/>
      <c r="N19" s="93"/>
      <c r="O19" s="176"/>
      <c r="P19" s="178">
        <v>0</v>
      </c>
      <c r="Q19" s="77"/>
      <c r="R19" s="77"/>
      <c r="S19" s="93"/>
      <c r="T19" s="176"/>
      <c r="U19" s="178">
        <v>0</v>
      </c>
      <c r="V19" s="77"/>
      <c r="W19" s="77"/>
      <c r="X19" s="93"/>
      <c r="Y19" s="176"/>
      <c r="Z19" s="178">
        <v>0</v>
      </c>
      <c r="AA19" s="77"/>
      <c r="AB19" s="77"/>
      <c r="AC19" s="93"/>
      <c r="AD19" s="176"/>
      <c r="AE19" s="178">
        <v>0</v>
      </c>
      <c r="AF19" s="77"/>
      <c r="AG19" s="77"/>
      <c r="AH19" s="93"/>
      <c r="AI19" s="176"/>
      <c r="AJ19" s="178">
        <v>0</v>
      </c>
      <c r="AK19" s="77"/>
      <c r="AL19" s="77"/>
      <c r="AM19" s="91"/>
      <c r="AN19" s="177"/>
      <c r="AO19" s="178">
        <v>0</v>
      </c>
      <c r="AP19" s="9"/>
      <c r="AQ19" s="9"/>
      <c r="AR19" s="91"/>
      <c r="AS19" s="177"/>
      <c r="AT19" s="68">
        <f t="shared" si="0"/>
        <v>0</v>
      </c>
      <c r="AU19" s="9"/>
      <c r="AV19" s="9"/>
      <c r="AW19" s="9"/>
      <c r="AX19" s="69"/>
      <c r="AY19" s="68">
        <f t="shared" si="3"/>
        <v>0</v>
      </c>
      <c r="AZ19" s="69">
        <f>K19</f>
        <v>0</v>
      </c>
      <c r="BA19" s="68">
        <f t="shared" si="4"/>
        <v>0</v>
      </c>
      <c r="BB19" s="69">
        <f>P19</f>
        <v>0</v>
      </c>
      <c r="BC19" s="68">
        <f t="shared" si="5"/>
        <v>0</v>
      </c>
      <c r="BD19" s="69">
        <f>U19</f>
        <v>0</v>
      </c>
      <c r="BE19" s="68">
        <f t="shared" si="6"/>
        <v>0</v>
      </c>
      <c r="BF19" s="69">
        <f>Z19</f>
        <v>0</v>
      </c>
      <c r="BG19" s="68">
        <f t="shared" si="7"/>
        <v>0</v>
      </c>
      <c r="BH19" s="69">
        <f>AE19</f>
        <v>0</v>
      </c>
      <c r="BI19" s="68">
        <f t="shared" si="8"/>
        <v>0</v>
      </c>
      <c r="BJ19" s="69">
        <f>AJ19</f>
        <v>0</v>
      </c>
      <c r="BK19" s="9">
        <f t="shared" si="9"/>
        <v>0</v>
      </c>
      <c r="BL19" s="9">
        <f t="shared" si="29"/>
        <v>0</v>
      </c>
      <c r="BM19" s="68">
        <f t="shared" si="10"/>
        <v>0</v>
      </c>
      <c r="BN19" s="9">
        <f>AT19</f>
        <v>0</v>
      </c>
      <c r="BO19" s="138">
        <f>AY19+((AZ19-AY19)*'9. BE assumptions'!K19)</f>
        <v>0</v>
      </c>
      <c r="BP19" s="139">
        <f>BA19+((BB19-BA19)*'9. BE assumptions'!L19)</f>
        <v>0</v>
      </c>
      <c r="BQ19" s="139">
        <f>BC19+((BD19-BC19)*'9. BE assumptions'!M19)</f>
        <v>0</v>
      </c>
      <c r="BR19" s="139">
        <f>BE19+((BF19-BE19)*'9. BE assumptions'!N19)</f>
        <v>0</v>
      </c>
      <c r="BS19" s="139">
        <f>BG19+((BH19-BG19)*'9. BE assumptions'!O19)</f>
        <v>0</v>
      </c>
      <c r="BT19" s="139">
        <f>BI19+((BJ19-BI19)*'9. BE assumptions'!P19)</f>
        <v>0</v>
      </c>
      <c r="BU19" s="140">
        <f>BK19+((BL19+BK19)*'9. BE assumptions'!Q19)</f>
        <v>0</v>
      </c>
      <c r="BV19" s="139">
        <f>SUM(BO19:BU19)</f>
        <v>0</v>
      </c>
      <c r="BW19" s="140">
        <f t="shared" si="12"/>
        <v>0</v>
      </c>
      <c r="BX19" s="139"/>
      <c r="BY19" s="68">
        <f>B19/100*'8. GVA assumptions'!F$8</f>
        <v>0</v>
      </c>
      <c r="BZ19" s="10">
        <f>C19/100*'8. GVA assumptions'!F$10</f>
        <v>4.7494674748131795E-5</v>
      </c>
      <c r="CA19" s="10">
        <f>D19/100*'8. GVA assumptions'!F$12</f>
        <v>0</v>
      </c>
      <c r="CB19" s="10">
        <f>E19/100*'8. GVA assumptions'!F$13</f>
        <v>1.5172912811327162E-4</v>
      </c>
      <c r="CC19" s="10">
        <f>F19/100*'8. GVA assumptions'!F$14</f>
        <v>0</v>
      </c>
      <c r="CD19" s="10">
        <f>G19/100*'8. GVA assumptions'!F$15</f>
        <v>0</v>
      </c>
      <c r="CE19" s="10">
        <f>H19/100*'8. GVA assumptions'!F$16</f>
        <v>0</v>
      </c>
      <c r="CF19" s="284">
        <f t="shared" si="13"/>
        <v>1.9922380286140342E-4</v>
      </c>
      <c r="CG19" s="10"/>
      <c r="CH19" s="68">
        <f>K19/100*'8. GVA assumptions'!$F$8</f>
        <v>0</v>
      </c>
      <c r="CI19" s="9"/>
      <c r="CJ19" s="9"/>
      <c r="CK19" s="9"/>
      <c r="CL19" s="69"/>
      <c r="CM19" s="68">
        <f>P19/100*'8. GVA assumptions'!$F$10</f>
        <v>0</v>
      </c>
      <c r="CN19" s="86"/>
      <c r="CO19" s="86"/>
      <c r="CP19" s="86"/>
      <c r="CQ19" s="70"/>
      <c r="CR19" s="68">
        <f>U19/100*'8. GVA assumptions'!$F$12</f>
        <v>0</v>
      </c>
      <c r="CS19" s="86"/>
      <c r="CT19" s="86"/>
      <c r="CU19" s="86"/>
      <c r="CV19" s="70"/>
      <c r="CW19" s="68">
        <f>Z19/100*'8. GVA assumptions'!$F$13</f>
        <v>0</v>
      </c>
      <c r="CX19" s="86"/>
      <c r="CY19" s="86"/>
      <c r="CZ19" s="86"/>
      <c r="DA19" s="70"/>
      <c r="DB19" s="68">
        <f>AE19/100*'8. GVA assumptions'!$F$14</f>
        <v>0</v>
      </c>
      <c r="DC19" s="86"/>
      <c r="DD19" s="86"/>
      <c r="DE19" s="86"/>
      <c r="DF19" s="70"/>
      <c r="DG19" s="68">
        <f>AJ19/100*'8. GVA assumptions'!$F$15</f>
        <v>0</v>
      </c>
      <c r="DH19" s="86"/>
      <c r="DI19" s="86"/>
      <c r="DJ19" s="86"/>
      <c r="DK19" s="70"/>
      <c r="DL19" s="68">
        <f>AO19/100*'8. GVA assumptions'!$F$16</f>
        <v>0</v>
      </c>
      <c r="DM19" s="86"/>
      <c r="DN19" s="86"/>
      <c r="DO19" s="86"/>
      <c r="DP19" s="70"/>
      <c r="DQ19" s="9">
        <f t="shared" si="1"/>
        <v>0</v>
      </c>
      <c r="DR19" s="10"/>
      <c r="DS19" s="10"/>
      <c r="DT19" s="10"/>
      <c r="DU19" s="10"/>
      <c r="DV19" s="68">
        <f>AY19/100*'8. GVA assumptions'!$F$8</f>
        <v>0</v>
      </c>
      <c r="DW19" s="9">
        <f>AZ19/100*'8. GVA assumptions'!$F$8</f>
        <v>0</v>
      </c>
      <c r="DX19" s="9">
        <f>BA19/100*'8. GVA assumptions'!$F$10</f>
        <v>0</v>
      </c>
      <c r="DY19" s="9">
        <f>BB19/100*'8. GVA assumptions'!$F$10</f>
        <v>0</v>
      </c>
      <c r="DZ19" s="9">
        <f>BC19/100*'8. GVA assumptions'!$F$12</f>
        <v>0</v>
      </c>
      <c r="EA19" s="9">
        <f>BD19/100*'8. GVA assumptions'!$F$12</f>
        <v>0</v>
      </c>
      <c r="EB19" s="9">
        <f>BE19/100*'8. GVA assumptions'!$F$13</f>
        <v>0</v>
      </c>
      <c r="EC19" s="9">
        <f>BF19/100*'8. GVA assumptions'!$F$13</f>
        <v>0</v>
      </c>
      <c r="ED19" s="9">
        <f>BG19/100*'8. GVA assumptions'!$F$14</f>
        <v>0</v>
      </c>
      <c r="EE19" s="9">
        <f>BH19/100*'8. GVA assumptions'!$F$14</f>
        <v>0</v>
      </c>
      <c r="EF19" s="9">
        <f>BI19/100*'8. GVA assumptions'!$F$15</f>
        <v>0</v>
      </c>
      <c r="EG19" s="9">
        <f>BJ19/100*'8. GVA assumptions'!$F$15</f>
        <v>0</v>
      </c>
      <c r="EH19" s="9">
        <f>BK19/100*'8. GVA assumptions'!$F$16</f>
        <v>0</v>
      </c>
      <c r="EI19" s="9">
        <f>BL19/100*'8. GVA assumptions'!$F$16</f>
        <v>0</v>
      </c>
      <c r="EJ19" s="68">
        <f t="shared" si="14"/>
        <v>0</v>
      </c>
      <c r="EK19" s="9">
        <f t="shared" si="15"/>
        <v>0</v>
      </c>
      <c r="EL19" s="88">
        <f>BO19/100*'8. GVA assumptions'!$F$8</f>
        <v>0</v>
      </c>
      <c r="EM19" s="9">
        <f>BP19/100*'8. GVA assumptions'!$F$10</f>
        <v>0</v>
      </c>
      <c r="EN19" s="9">
        <f>BQ19/100*'8. GVA assumptions'!$F$12</f>
        <v>0</v>
      </c>
      <c r="EO19" s="9">
        <f>BR19/100*'8. GVA assumptions'!$F$13</f>
        <v>0</v>
      </c>
      <c r="EP19" s="9">
        <f>BS19/100*'8. GVA assumptions'!$F$14</f>
        <v>0</v>
      </c>
      <c r="EQ19" s="9">
        <f>BT19/100*'8. GVA assumptions'!$F$15</f>
        <v>0</v>
      </c>
      <c r="ER19" s="69">
        <f>BU19/100*'8. GVA assumptions'!$F$16</f>
        <v>0</v>
      </c>
      <c r="ES19" s="134">
        <f>SUM(EL19:ER19)</f>
        <v>0</v>
      </c>
      <c r="ET19" s="140">
        <f t="shared" si="16"/>
        <v>0</v>
      </c>
    </row>
    <row r="20" spans="1:150" ht="12.75">
      <c r="A20" s="72" t="s">
        <v>317</v>
      </c>
      <c r="B20" s="68">
        <v>0</v>
      </c>
      <c r="C20" s="10">
        <v>1.5433423803781949E-3</v>
      </c>
      <c r="D20" s="10">
        <v>0</v>
      </c>
      <c r="E20" s="10">
        <v>0</v>
      </c>
      <c r="F20" s="10">
        <v>0</v>
      </c>
      <c r="G20" s="10">
        <v>0</v>
      </c>
      <c r="H20" s="10">
        <v>0</v>
      </c>
      <c r="I20" s="284">
        <f t="shared" si="2"/>
        <v>1.5433423803781949E-3</v>
      </c>
      <c r="J20" s="86"/>
      <c r="K20" s="178">
        <v>0</v>
      </c>
      <c r="L20" s="77">
        <f>B20</f>
        <v>0</v>
      </c>
      <c r="M20" s="93"/>
      <c r="N20" s="93"/>
      <c r="O20" s="176"/>
      <c r="P20" s="178">
        <v>0</v>
      </c>
      <c r="Q20" s="77">
        <f>C20</f>
        <v>1.5433423803781949E-3</v>
      </c>
      <c r="R20" s="93"/>
      <c r="S20" s="93"/>
      <c r="T20" s="176"/>
      <c r="U20" s="178">
        <v>0</v>
      </c>
      <c r="V20" s="94">
        <v>0</v>
      </c>
      <c r="W20" s="93"/>
      <c r="X20" s="93"/>
      <c r="Y20" s="176"/>
      <c r="Z20" s="178">
        <v>0</v>
      </c>
      <c r="AA20" s="94">
        <v>0</v>
      </c>
      <c r="AB20" s="93"/>
      <c r="AC20" s="93"/>
      <c r="AD20" s="176"/>
      <c r="AE20" s="178">
        <v>0</v>
      </c>
      <c r="AF20" s="94">
        <v>0</v>
      </c>
      <c r="AG20" s="93"/>
      <c r="AH20" s="93"/>
      <c r="AI20" s="176"/>
      <c r="AJ20" s="178">
        <v>0</v>
      </c>
      <c r="AK20" s="94">
        <v>0</v>
      </c>
      <c r="AL20" s="93"/>
      <c r="AM20" s="91"/>
      <c r="AN20" s="177"/>
      <c r="AO20" s="178">
        <v>0</v>
      </c>
      <c r="AP20" s="94">
        <v>0</v>
      </c>
      <c r="AQ20" s="91"/>
      <c r="AR20" s="91"/>
      <c r="AS20" s="177"/>
      <c r="AT20" s="68">
        <f t="shared" si="0"/>
        <v>0</v>
      </c>
      <c r="AU20" s="9">
        <f>L20+Q20+V20+AA20+AF20+AK20+AP20</f>
        <v>1.5433423803781949E-3</v>
      </c>
      <c r="AV20" s="9"/>
      <c r="AW20" s="9"/>
      <c r="AX20" s="69"/>
      <c r="AY20" s="68">
        <f t="shared" si="3"/>
        <v>0</v>
      </c>
      <c r="AZ20" s="69">
        <f>L20</f>
        <v>0</v>
      </c>
      <c r="BA20" s="68">
        <f t="shared" si="4"/>
        <v>0</v>
      </c>
      <c r="BB20" s="69">
        <f>Q20</f>
        <v>1.5433423803781949E-3</v>
      </c>
      <c r="BC20" s="68">
        <f t="shared" si="5"/>
        <v>0</v>
      </c>
      <c r="BD20" s="69">
        <f>V20</f>
        <v>0</v>
      </c>
      <c r="BE20" s="68">
        <f t="shared" si="6"/>
        <v>0</v>
      </c>
      <c r="BF20" s="69">
        <f>AA20</f>
        <v>0</v>
      </c>
      <c r="BG20" s="68">
        <f t="shared" si="7"/>
        <v>0</v>
      </c>
      <c r="BH20" s="69">
        <f>AF20</f>
        <v>0</v>
      </c>
      <c r="BI20" s="68">
        <f t="shared" si="8"/>
        <v>0</v>
      </c>
      <c r="BJ20" s="69">
        <f>AK20</f>
        <v>0</v>
      </c>
      <c r="BK20" s="9">
        <f t="shared" si="9"/>
        <v>0</v>
      </c>
      <c r="BL20" s="9">
        <f>AP20</f>
        <v>0</v>
      </c>
      <c r="BM20" s="68">
        <f t="shared" si="10"/>
        <v>0</v>
      </c>
      <c r="BN20" s="9">
        <f>AU20</f>
        <v>1.5433423803781949E-3</v>
      </c>
      <c r="BO20" s="138">
        <f>AY20+((AZ20-AY20)*'9. BE assumptions'!K20)</f>
        <v>0</v>
      </c>
      <c r="BP20" s="139">
        <f>BA20+((BB20-BA20)*'9. BE assumptions'!L20)</f>
        <v>7.7167119018909747E-4</v>
      </c>
      <c r="BQ20" s="139">
        <f>BC20+((BD20-BC20)*'9. BE assumptions'!M20)</f>
        <v>0</v>
      </c>
      <c r="BR20" s="139">
        <f>BE20+((BF20-BE20)*'9. BE assumptions'!N20)</f>
        <v>0</v>
      </c>
      <c r="BS20" s="139">
        <f>BG20+((BH20-BG20)*'9. BE assumptions'!O20)</f>
        <v>0</v>
      </c>
      <c r="BT20" s="139">
        <f>BI20+((BJ20-BI20)*'9. BE assumptions'!P20)</f>
        <v>0</v>
      </c>
      <c r="BU20" s="140">
        <f>BK20+((BL20+BK20)*'9. BE assumptions'!Q20)</f>
        <v>0</v>
      </c>
      <c r="BV20" s="139">
        <f t="shared" si="11"/>
        <v>7.7167119018909747E-4</v>
      </c>
      <c r="BW20" s="140">
        <f t="shared" si="12"/>
        <v>1.096730217146499E-2</v>
      </c>
      <c r="BX20" s="139"/>
      <c r="BY20" s="68">
        <f>B20/100*'8. GVA assumptions'!F$8</f>
        <v>0</v>
      </c>
      <c r="BZ20" s="10">
        <f>C20/100*'8. GVA assumptions'!F$10</f>
        <v>6.4664887592625177E-4</v>
      </c>
      <c r="CA20" s="10">
        <f>D20/100*'8. GVA assumptions'!F$12</f>
        <v>0</v>
      </c>
      <c r="CB20" s="10">
        <f>E20/100*'8. GVA assumptions'!F$13</f>
        <v>0</v>
      </c>
      <c r="CC20" s="10">
        <f>F20/100*'8. GVA assumptions'!F$14</f>
        <v>0</v>
      </c>
      <c r="CD20" s="10">
        <f>G20/100*'8. GVA assumptions'!F$15</f>
        <v>0</v>
      </c>
      <c r="CE20" s="10">
        <f>H20/100*'8. GVA assumptions'!F$16</f>
        <v>0</v>
      </c>
      <c r="CF20" s="284">
        <f t="shared" si="13"/>
        <v>6.4664887592625177E-4</v>
      </c>
      <c r="CG20" s="10"/>
      <c r="CH20" s="68">
        <f>K20/100*'8. GVA assumptions'!$F$8</f>
        <v>0</v>
      </c>
      <c r="CI20" s="9">
        <f>L20/100*'8. GVA assumptions'!$F$8</f>
        <v>0</v>
      </c>
      <c r="CJ20" s="9"/>
      <c r="CK20" s="9"/>
      <c r="CL20" s="69"/>
      <c r="CM20" s="68">
        <f>P20/100*'8. GVA assumptions'!$F$10</f>
        <v>0</v>
      </c>
      <c r="CN20" s="9">
        <f>Q20/100*'8. GVA assumptions'!$F$10</f>
        <v>6.4664887592625177E-4</v>
      </c>
      <c r="CO20" s="86"/>
      <c r="CP20" s="86"/>
      <c r="CQ20" s="70"/>
      <c r="CR20" s="68">
        <f>U20/100*'8. GVA assumptions'!$F$12</f>
        <v>0</v>
      </c>
      <c r="CS20" s="9">
        <f>V20/100*'8. GVA assumptions'!$F$12</f>
        <v>0</v>
      </c>
      <c r="CT20" s="86"/>
      <c r="CU20" s="86"/>
      <c r="CV20" s="70"/>
      <c r="CW20" s="68">
        <f>Z20/100*'8. GVA assumptions'!$F$13</f>
        <v>0</v>
      </c>
      <c r="CX20" s="9">
        <f>AA20/100*'8. GVA assumptions'!$F$13</f>
        <v>0</v>
      </c>
      <c r="CY20" s="86"/>
      <c r="CZ20" s="86"/>
      <c r="DA20" s="70"/>
      <c r="DB20" s="68">
        <f>AE20/100*'8. GVA assumptions'!$F$14</f>
        <v>0</v>
      </c>
      <c r="DC20" s="9">
        <f>AF20/100*'8. GVA assumptions'!$F$14</f>
        <v>0</v>
      </c>
      <c r="DD20" s="86"/>
      <c r="DE20" s="86"/>
      <c r="DF20" s="70"/>
      <c r="DG20" s="68">
        <f>AJ20/100*'8. GVA assumptions'!$F$15</f>
        <v>0</v>
      </c>
      <c r="DH20" s="9">
        <f>AK20/100*'8. GVA assumptions'!$F$15</f>
        <v>0</v>
      </c>
      <c r="DI20" s="86"/>
      <c r="DJ20" s="86"/>
      <c r="DK20" s="70"/>
      <c r="DL20" s="68">
        <f>AO20/100*'8. GVA assumptions'!$F$16</f>
        <v>0</v>
      </c>
      <c r="DM20" s="9">
        <f>AP20/100*'8. GVA assumptions'!$F$16</f>
        <v>0</v>
      </c>
      <c r="DN20" s="86"/>
      <c r="DO20" s="86"/>
      <c r="DP20" s="70"/>
      <c r="DQ20" s="9">
        <f t="shared" si="1"/>
        <v>0</v>
      </c>
      <c r="DR20" s="10">
        <f>CI20+CN20+CS20+CX20+DC20+DH20+DM20</f>
        <v>6.4664887592625177E-4</v>
      </c>
      <c r="DS20" s="10"/>
      <c r="DT20" s="10"/>
      <c r="DU20" s="10"/>
      <c r="DV20" s="68">
        <f>AY20/100*'8. GVA assumptions'!$F$8</f>
        <v>0</v>
      </c>
      <c r="DW20" s="9">
        <f>AZ20/100*'8. GVA assumptions'!$F$8</f>
        <v>0</v>
      </c>
      <c r="DX20" s="9">
        <f>BA20/100*'8. GVA assumptions'!$F$10</f>
        <v>0</v>
      </c>
      <c r="DY20" s="9">
        <f>BB20/100*'8. GVA assumptions'!$F$10</f>
        <v>6.4664887592625177E-4</v>
      </c>
      <c r="DZ20" s="9">
        <f>BC20/100*'8. GVA assumptions'!$F$12</f>
        <v>0</v>
      </c>
      <c r="EA20" s="9">
        <f>BD20/100*'8. GVA assumptions'!$F$12</f>
        <v>0</v>
      </c>
      <c r="EB20" s="9">
        <f>BE20/100*'8. GVA assumptions'!$F$13</f>
        <v>0</v>
      </c>
      <c r="EC20" s="9">
        <f>BF20/100*'8. GVA assumptions'!$F$13</f>
        <v>0</v>
      </c>
      <c r="ED20" s="9">
        <f>BG20/100*'8. GVA assumptions'!$F$14</f>
        <v>0</v>
      </c>
      <c r="EE20" s="9">
        <f>BH20/100*'8. GVA assumptions'!$F$14</f>
        <v>0</v>
      </c>
      <c r="EF20" s="9">
        <f>BI20/100*'8. GVA assumptions'!$F$15</f>
        <v>0</v>
      </c>
      <c r="EG20" s="9">
        <f>BJ20/100*'8. GVA assumptions'!$F$15</f>
        <v>0</v>
      </c>
      <c r="EH20" s="9">
        <f>BK20/100*'8. GVA assumptions'!$F$16</f>
        <v>0</v>
      </c>
      <c r="EI20" s="9">
        <f>BL20/100*'8. GVA assumptions'!$F$16</f>
        <v>0</v>
      </c>
      <c r="EJ20" s="68">
        <f t="shared" si="14"/>
        <v>0</v>
      </c>
      <c r="EK20" s="9">
        <f t="shared" si="15"/>
        <v>6.4664887592625177E-4</v>
      </c>
      <c r="EL20" s="88">
        <f>BO20/100*'8. GVA assumptions'!$F$8</f>
        <v>0</v>
      </c>
      <c r="EM20" s="9">
        <f>BP20/100*'8. GVA assumptions'!$F$10</f>
        <v>3.2332443796312589E-4</v>
      </c>
      <c r="EN20" s="9">
        <f>BQ20/100*'8. GVA assumptions'!$F$12</f>
        <v>0</v>
      </c>
      <c r="EO20" s="9">
        <f>BR20/100*'8. GVA assumptions'!$F$13</f>
        <v>0</v>
      </c>
      <c r="EP20" s="9">
        <f>BS20/100*'8. GVA assumptions'!$F$14</f>
        <v>0</v>
      </c>
      <c r="EQ20" s="9">
        <f>BT20/100*'8. GVA assumptions'!$F$15</f>
        <v>0</v>
      </c>
      <c r="ER20" s="69">
        <f>BU20/100*'8. GVA assumptions'!$F$16</f>
        <v>0</v>
      </c>
      <c r="ES20" s="134">
        <f t="shared" ref="ES20:ES63" si="30">SUM(EL20:ER20)</f>
        <v>3.2332443796312589E-4</v>
      </c>
      <c r="ET20" s="140">
        <f t="shared" si="16"/>
        <v>4.5952173097090028E-3</v>
      </c>
    </row>
    <row r="21" spans="1:150" ht="12.75">
      <c r="A21" s="72" t="s">
        <v>318</v>
      </c>
      <c r="B21" s="68">
        <v>0</v>
      </c>
      <c r="C21" s="10">
        <v>3.4666280465451754E-2</v>
      </c>
      <c r="D21" s="10">
        <v>0</v>
      </c>
      <c r="E21" s="10">
        <v>0</v>
      </c>
      <c r="F21" s="10">
        <v>1.4260656746744425E-2</v>
      </c>
      <c r="G21" s="10">
        <v>8.2973761317603001E-5</v>
      </c>
      <c r="H21" s="10">
        <v>0</v>
      </c>
      <c r="I21" s="284">
        <f t="shared" si="2"/>
        <v>4.9009910973513787E-2</v>
      </c>
      <c r="J21" s="86"/>
      <c r="K21" s="178">
        <v>0</v>
      </c>
      <c r="L21" s="77">
        <f>B21</f>
        <v>0</v>
      </c>
      <c r="M21" s="77">
        <f>B21</f>
        <v>0</v>
      </c>
      <c r="N21" s="93">
        <f>B21</f>
        <v>0</v>
      </c>
      <c r="O21" s="176"/>
      <c r="P21" s="178">
        <v>0</v>
      </c>
      <c r="Q21" s="77">
        <f>C21</f>
        <v>3.4666280465451754E-2</v>
      </c>
      <c r="R21" s="77">
        <f>C21</f>
        <v>3.4666280465451754E-2</v>
      </c>
      <c r="S21" s="93">
        <f>C21</f>
        <v>3.4666280465451754E-2</v>
      </c>
      <c r="T21" s="176"/>
      <c r="U21" s="178">
        <v>0</v>
      </c>
      <c r="V21" s="94">
        <v>0</v>
      </c>
      <c r="W21" s="94">
        <v>0</v>
      </c>
      <c r="X21" s="94">
        <v>0</v>
      </c>
      <c r="Y21" s="176"/>
      <c r="Z21" s="178">
        <v>0</v>
      </c>
      <c r="AA21" s="94">
        <v>0</v>
      </c>
      <c r="AB21" s="77">
        <f>'4.1. FS rMCZ ZoneCalcs'!E9</f>
        <v>0</v>
      </c>
      <c r="AC21" s="93">
        <f>E21</f>
        <v>0</v>
      </c>
      <c r="AD21" s="176"/>
      <c r="AE21" s="178">
        <v>0</v>
      </c>
      <c r="AF21" s="94">
        <v>0</v>
      </c>
      <c r="AG21" s="77">
        <f>'4.1. FS rMCZ ZoneCalcs'!F9</f>
        <v>3.4425524687372E-4</v>
      </c>
      <c r="AH21" s="93">
        <f>F21</f>
        <v>1.4260656746744425E-2</v>
      </c>
      <c r="AI21" s="176"/>
      <c r="AJ21" s="178">
        <v>0</v>
      </c>
      <c r="AK21" s="94">
        <v>0</v>
      </c>
      <c r="AL21" s="77">
        <f>'4.1. FS rMCZ ZoneCalcs'!G9</f>
        <v>4.9770041586598751E-6</v>
      </c>
      <c r="AM21" s="91">
        <f>G21</f>
        <v>8.2973761317603001E-5</v>
      </c>
      <c r="AN21" s="177"/>
      <c r="AO21" s="178">
        <v>0</v>
      </c>
      <c r="AP21" s="94">
        <v>0</v>
      </c>
      <c r="AQ21" s="94">
        <v>0</v>
      </c>
      <c r="AR21" s="94">
        <v>0</v>
      </c>
      <c r="AS21" s="177"/>
      <c r="AT21" s="68">
        <f t="shared" si="0"/>
        <v>0</v>
      </c>
      <c r="AU21" s="9">
        <f>L21+Q21+V21+AA21+AF21+AK21+AP21</f>
        <v>3.4666280465451754E-2</v>
      </c>
      <c r="AV21" s="9">
        <f>M21+R21+W21+AB21+AG21+AL21+AQ21</f>
        <v>3.5015512716484135E-2</v>
      </c>
      <c r="AW21" s="9">
        <f>N21+S21+X21+AC21+AH21+AM21+AR21</f>
        <v>4.9009910973513787E-2</v>
      </c>
      <c r="AX21" s="69"/>
      <c r="AY21" s="68">
        <f t="shared" si="3"/>
        <v>0</v>
      </c>
      <c r="AZ21" s="69">
        <f t="shared" ref="AZ21:AZ22" si="31">N21</f>
        <v>0</v>
      </c>
      <c r="BA21" s="68">
        <f t="shared" si="4"/>
        <v>0</v>
      </c>
      <c r="BB21" s="69">
        <f>S21</f>
        <v>3.4666280465451754E-2</v>
      </c>
      <c r="BC21" s="68">
        <f t="shared" si="5"/>
        <v>0</v>
      </c>
      <c r="BD21" s="69">
        <f>X21</f>
        <v>0</v>
      </c>
      <c r="BE21" s="68">
        <f t="shared" si="6"/>
        <v>0</v>
      </c>
      <c r="BF21" s="69">
        <f>AC21</f>
        <v>0</v>
      </c>
      <c r="BG21" s="68">
        <f t="shared" si="7"/>
        <v>0</v>
      </c>
      <c r="BH21" s="69">
        <f t="shared" ref="BH21:BH22" si="32">AH21</f>
        <v>1.4260656746744425E-2</v>
      </c>
      <c r="BI21" s="68">
        <f t="shared" si="8"/>
        <v>0</v>
      </c>
      <c r="BJ21" s="69">
        <f t="shared" ref="BJ21:BJ22" si="33">AM21</f>
        <v>8.2973761317603001E-5</v>
      </c>
      <c r="BK21" s="9">
        <f t="shared" si="9"/>
        <v>0</v>
      </c>
      <c r="BL21" s="9">
        <f t="shared" ref="BL21:BL22" si="34">AR21</f>
        <v>0</v>
      </c>
      <c r="BM21" s="68">
        <f t="shared" ref="BM21:BM22" si="35">AT21</f>
        <v>0</v>
      </c>
      <c r="BN21" s="9">
        <f t="shared" ref="BN21:BN22" si="36">AW21</f>
        <v>4.9009910973513787E-2</v>
      </c>
      <c r="BO21" s="138">
        <f>AY21+((AZ21-AY21)*'9. BE assumptions'!K21)</f>
        <v>0</v>
      </c>
      <c r="BP21" s="139">
        <f>BA21+((BB21-BA21)*'9. BE assumptions'!L21)</f>
        <v>1.7333140232725877E-2</v>
      </c>
      <c r="BQ21" s="139">
        <f>BC21+((BD21-BC21)*'9. BE assumptions'!M21)</f>
        <v>0</v>
      </c>
      <c r="BR21" s="139">
        <f>BE21+((BF21-BE21)*'9. BE assumptions'!N21)</f>
        <v>0</v>
      </c>
      <c r="BS21" s="139">
        <f>BG21+((BH21-BG21)*'9. BE assumptions'!O21)</f>
        <v>3.5651641866861063E-3</v>
      </c>
      <c r="BT21" s="139">
        <f>BI21+((BJ21-BI21)*'9. BE assumptions'!P21)</f>
        <v>2.074344032940075E-5</v>
      </c>
      <c r="BU21" s="140">
        <f>BK21+((BL21+BK21)*'9. BE assumptions'!Q21)</f>
        <v>0</v>
      </c>
      <c r="BV21" s="139">
        <f t="shared" si="11"/>
        <v>2.0919047859741385E-2</v>
      </c>
      <c r="BW21" s="140">
        <f t="shared" si="12"/>
        <v>0.29730994487548662</v>
      </c>
      <c r="BX21" s="139"/>
      <c r="BY21" s="68">
        <f>B21/100*'8. GVA assumptions'!F$8</f>
        <v>0</v>
      </c>
      <c r="BZ21" s="10">
        <f>C21/100*'8. GVA assumptions'!F$10</f>
        <v>1.4524911374516461E-2</v>
      </c>
      <c r="CA21" s="10">
        <f>D21/100*'8. GVA assumptions'!F$12</f>
        <v>0</v>
      </c>
      <c r="CB21" s="10">
        <f>E21/100*'8. GVA assumptions'!F$13</f>
        <v>0</v>
      </c>
      <c r="CC21" s="10">
        <f>F21/100*'8. GVA assumptions'!F$14</f>
        <v>6.3196904423332943E-3</v>
      </c>
      <c r="CD21" s="10">
        <f>G21/100*'8. GVA assumptions'!F$15</f>
        <v>4.8730015785788688E-5</v>
      </c>
      <c r="CE21" s="10">
        <f>H21/100*'8. GVA assumptions'!F$16</f>
        <v>0</v>
      </c>
      <c r="CF21" s="284">
        <f t="shared" si="13"/>
        <v>2.0893331832635545E-2</v>
      </c>
      <c r="CG21" s="10"/>
      <c r="CH21" s="68">
        <f>K21/100*'8. GVA assumptions'!$F$8</f>
        <v>0</v>
      </c>
      <c r="CI21" s="9">
        <f>L21/100*'8. GVA assumptions'!$F$8</f>
        <v>0</v>
      </c>
      <c r="CJ21" s="9">
        <f>M21/100*'8. GVA assumptions'!$F$8</f>
        <v>0</v>
      </c>
      <c r="CK21" s="9">
        <f>N21/100*'8. GVA assumptions'!$F$8</f>
        <v>0</v>
      </c>
      <c r="CL21" s="69"/>
      <c r="CM21" s="68">
        <f>P21/100*'8. GVA assumptions'!$F$10</f>
        <v>0</v>
      </c>
      <c r="CN21" s="9">
        <f>Q21/100*'8. GVA assumptions'!$F$10</f>
        <v>1.4524911374516461E-2</v>
      </c>
      <c r="CO21" s="9">
        <f>R21/100*'8. GVA assumptions'!$F$10</f>
        <v>1.4524911374516461E-2</v>
      </c>
      <c r="CP21" s="9">
        <f>S21/100*'8. GVA assumptions'!$F$10</f>
        <v>1.4524911374516461E-2</v>
      </c>
      <c r="CQ21" s="70"/>
      <c r="CR21" s="68">
        <f>U21/100*'8. GVA assumptions'!$F$12</f>
        <v>0</v>
      </c>
      <c r="CS21" s="9">
        <f>V21/100*'8. GVA assumptions'!$F$12</f>
        <v>0</v>
      </c>
      <c r="CT21" s="9">
        <f>W21/100*'8. GVA assumptions'!$F$12</f>
        <v>0</v>
      </c>
      <c r="CU21" s="9">
        <f>X21/100*'8. GVA assumptions'!$F$12</f>
        <v>0</v>
      </c>
      <c r="CV21" s="70"/>
      <c r="CW21" s="68">
        <f>Z21/100*'8. GVA assumptions'!$F$13</f>
        <v>0</v>
      </c>
      <c r="CX21" s="9">
        <f>AA21/100*'8. GVA assumptions'!$F$13</f>
        <v>0</v>
      </c>
      <c r="CY21" s="9">
        <f>AB21/100*'8. GVA assumptions'!$F$13</f>
        <v>0</v>
      </c>
      <c r="CZ21" s="9">
        <f>AC21/100*'8. GVA assumptions'!$F$13</f>
        <v>0</v>
      </c>
      <c r="DA21" s="70"/>
      <c r="DB21" s="68">
        <f>AE21/100*'8. GVA assumptions'!$F$14</f>
        <v>0</v>
      </c>
      <c r="DC21" s="9">
        <f>AF21/100*'8. GVA assumptions'!$F$14</f>
        <v>0</v>
      </c>
      <c r="DD21" s="9">
        <f>AG21/100*'8. GVA assumptions'!$F$14</f>
        <v>1.5255865364599026E-4</v>
      </c>
      <c r="DE21" s="9">
        <f>AH21/100*'8. GVA assumptions'!$F$14</f>
        <v>6.3196904423332943E-3</v>
      </c>
      <c r="DF21" s="70"/>
      <c r="DG21" s="68">
        <f>AJ21/100*'8. GVA assumptions'!$F$15</f>
        <v>0</v>
      </c>
      <c r="DH21" s="9">
        <f>AK21/100*'8. GVA assumptions'!$F$15</f>
        <v>0</v>
      </c>
      <c r="DI21" s="9">
        <f>AL21/100*'8. GVA assumptions'!$F$15</f>
        <v>2.9229660963432623E-6</v>
      </c>
      <c r="DJ21" s="9">
        <f>AM21/100*'8. GVA assumptions'!$F$15</f>
        <v>4.8730015785788688E-5</v>
      </c>
      <c r="DK21" s="70"/>
      <c r="DL21" s="68">
        <f>AO21/100*'8. GVA assumptions'!$F$16</f>
        <v>0</v>
      </c>
      <c r="DM21" s="9">
        <f>AP21/100*'8. GVA assumptions'!$F$16</f>
        <v>0</v>
      </c>
      <c r="DN21" s="9">
        <f>AQ21/100*'8. GVA assumptions'!$F$16</f>
        <v>0</v>
      </c>
      <c r="DO21" s="9">
        <f>AR21/100*'8. GVA assumptions'!$F$16</f>
        <v>0</v>
      </c>
      <c r="DP21" s="70"/>
      <c r="DQ21" s="9">
        <f t="shared" si="1"/>
        <v>0</v>
      </c>
      <c r="DR21" s="10">
        <f>CI21+CN21+CS21+CX21+DC21+DH21+DM21</f>
        <v>1.4524911374516461E-2</v>
      </c>
      <c r="DS21" s="10">
        <f>CJ21+CO21+CT21+CY21+DD21+DI21+DN21</f>
        <v>1.4680392994258794E-2</v>
      </c>
      <c r="DT21" s="10">
        <f>CK21+CP21+CU21+CZ21+DE21+DJ21+DO21</f>
        <v>2.0893331832635545E-2</v>
      </c>
      <c r="DU21" s="10"/>
      <c r="DV21" s="68">
        <f>AY21/100*'8. GVA assumptions'!$F$8</f>
        <v>0</v>
      </c>
      <c r="DW21" s="9">
        <f>AZ21/100*'8. GVA assumptions'!$F$8</f>
        <v>0</v>
      </c>
      <c r="DX21" s="9">
        <f>BA21/100*'8. GVA assumptions'!$F$10</f>
        <v>0</v>
      </c>
      <c r="DY21" s="9">
        <f>BB21/100*'8. GVA assumptions'!$F$10</f>
        <v>1.4524911374516461E-2</v>
      </c>
      <c r="DZ21" s="9">
        <f>BC21/100*'8. GVA assumptions'!$F$12</f>
        <v>0</v>
      </c>
      <c r="EA21" s="9">
        <f>BD21/100*'8. GVA assumptions'!$F$12</f>
        <v>0</v>
      </c>
      <c r="EB21" s="9">
        <f>BE21/100*'8. GVA assumptions'!$F$13</f>
        <v>0</v>
      </c>
      <c r="EC21" s="9">
        <f>BF21/100*'8. GVA assumptions'!$F$13</f>
        <v>0</v>
      </c>
      <c r="ED21" s="9">
        <f>BG21/100*'8. GVA assumptions'!$F$14</f>
        <v>0</v>
      </c>
      <c r="EE21" s="9">
        <f>BH21/100*'8. GVA assumptions'!$F$14</f>
        <v>6.3196904423332943E-3</v>
      </c>
      <c r="EF21" s="9">
        <f>BI21/100*'8. GVA assumptions'!$F$15</f>
        <v>0</v>
      </c>
      <c r="EG21" s="9">
        <f>BJ21/100*'8. GVA assumptions'!$F$15</f>
        <v>4.8730015785788688E-5</v>
      </c>
      <c r="EH21" s="9">
        <f>BK21/100*'8. GVA assumptions'!$F$16</f>
        <v>0</v>
      </c>
      <c r="EI21" s="9">
        <f>BL21/100*'8. GVA assumptions'!$F$16</f>
        <v>0</v>
      </c>
      <c r="EJ21" s="68">
        <f t="shared" si="14"/>
        <v>0</v>
      </c>
      <c r="EK21" s="9">
        <f t="shared" si="15"/>
        <v>2.0893331832635545E-2</v>
      </c>
      <c r="EL21" s="88">
        <f>BO21/100*'8. GVA assumptions'!$F$8</f>
        <v>0</v>
      </c>
      <c r="EM21" s="9">
        <f>BP21/100*'8. GVA assumptions'!$F$10</f>
        <v>7.2624556872582305E-3</v>
      </c>
      <c r="EN21" s="9">
        <f>BQ21/100*'8. GVA assumptions'!$F$12</f>
        <v>0</v>
      </c>
      <c r="EO21" s="9">
        <f>BR21/100*'8. GVA assumptions'!$F$13</f>
        <v>0</v>
      </c>
      <c r="EP21" s="9">
        <f>BS21/100*'8. GVA assumptions'!$F$14</f>
        <v>1.5799226105833236E-3</v>
      </c>
      <c r="EQ21" s="9">
        <f>BT21/100*'8. GVA assumptions'!$F$15</f>
        <v>1.2182503946447172E-5</v>
      </c>
      <c r="ER21" s="69">
        <f>BU21/100*'8. GVA assumptions'!$F$16</f>
        <v>0</v>
      </c>
      <c r="ES21" s="134">
        <f t="shared" si="30"/>
        <v>8.8545608017880015E-3</v>
      </c>
      <c r="ET21" s="140">
        <f t="shared" si="16"/>
        <v>0.12584458917666921</v>
      </c>
    </row>
    <row r="22" spans="1:150" ht="12.75">
      <c r="A22" s="72" t="s">
        <v>319</v>
      </c>
      <c r="B22" s="68">
        <v>0</v>
      </c>
      <c r="C22" s="10">
        <v>6.1912206008886E-3</v>
      </c>
      <c r="D22" s="10">
        <v>0</v>
      </c>
      <c r="E22" s="10">
        <v>0</v>
      </c>
      <c r="F22" s="10">
        <v>7.1469672353809003E-3</v>
      </c>
      <c r="G22" s="10">
        <v>0</v>
      </c>
      <c r="H22" s="10">
        <v>0</v>
      </c>
      <c r="I22" s="284">
        <f t="shared" si="2"/>
        <v>1.3338187836269499E-2</v>
      </c>
      <c r="J22" s="86"/>
      <c r="K22" s="178">
        <v>0</v>
      </c>
      <c r="L22" s="77">
        <f>B22</f>
        <v>0</v>
      </c>
      <c r="M22" s="77">
        <f>'4.1. FS rMCZ ZoneCalcs'!B10</f>
        <v>0</v>
      </c>
      <c r="N22" s="93">
        <f>B22</f>
        <v>0</v>
      </c>
      <c r="O22" s="176"/>
      <c r="P22" s="178">
        <v>0</v>
      </c>
      <c r="Q22" s="77">
        <f>C22</f>
        <v>6.1912206008886E-3</v>
      </c>
      <c r="R22" s="77">
        <f>'4.1. FS rMCZ ZoneCalcs'!C10</f>
        <v>6.1927722445169501E-3</v>
      </c>
      <c r="S22" s="93">
        <f>C22</f>
        <v>6.1912206008886E-3</v>
      </c>
      <c r="T22" s="176"/>
      <c r="U22" s="178">
        <v>0</v>
      </c>
      <c r="V22" s="94">
        <v>0</v>
      </c>
      <c r="W22" s="94">
        <v>0</v>
      </c>
      <c r="X22" s="94">
        <v>0</v>
      </c>
      <c r="Y22" s="176"/>
      <c r="Z22" s="178">
        <v>0</v>
      </c>
      <c r="AA22" s="94">
        <v>0</v>
      </c>
      <c r="AB22" s="77">
        <f>'4.1. FS rMCZ ZoneCalcs'!E10</f>
        <v>0</v>
      </c>
      <c r="AC22" s="93">
        <f>E22</f>
        <v>0</v>
      </c>
      <c r="AD22" s="176"/>
      <c r="AE22" s="178">
        <v>0</v>
      </c>
      <c r="AF22" s="94">
        <v>0</v>
      </c>
      <c r="AG22" s="77">
        <f>'4.1. FS rMCZ ZoneCalcs'!F10</f>
        <v>6.9430977174742749E-3</v>
      </c>
      <c r="AH22" s="93">
        <f>F22</f>
        <v>7.1469672353809003E-3</v>
      </c>
      <c r="AI22" s="176"/>
      <c r="AJ22" s="178">
        <v>0</v>
      </c>
      <c r="AK22" s="94">
        <v>0</v>
      </c>
      <c r="AL22" s="77">
        <f>'4.1. FS rMCZ ZoneCalcs'!G10</f>
        <v>0</v>
      </c>
      <c r="AM22" s="91">
        <f>G22</f>
        <v>0</v>
      </c>
      <c r="AN22" s="177"/>
      <c r="AO22" s="178">
        <v>0</v>
      </c>
      <c r="AP22" s="94">
        <v>0</v>
      </c>
      <c r="AQ22" s="94">
        <v>0</v>
      </c>
      <c r="AR22" s="94">
        <v>0</v>
      </c>
      <c r="AS22" s="177"/>
      <c r="AT22" s="68">
        <f t="shared" si="0"/>
        <v>0</v>
      </c>
      <c r="AU22" s="9">
        <f>L22+Q22+V22+AA22+AF22+AK22+AP22</f>
        <v>6.1912206008886E-3</v>
      </c>
      <c r="AV22" s="9">
        <f>M22+R22+W22+AB22+AG22+AL22+AQ22</f>
        <v>1.3135869961991224E-2</v>
      </c>
      <c r="AW22" s="9">
        <f>N22+S22+X22+AC22+AH22+AM22+AR22</f>
        <v>1.3338187836269499E-2</v>
      </c>
      <c r="AX22" s="69"/>
      <c r="AY22" s="68">
        <f t="shared" si="3"/>
        <v>0</v>
      </c>
      <c r="AZ22" s="69">
        <f t="shared" si="31"/>
        <v>0</v>
      </c>
      <c r="BA22" s="68">
        <f t="shared" si="4"/>
        <v>0</v>
      </c>
      <c r="BB22" s="69">
        <f>S22</f>
        <v>6.1912206008886E-3</v>
      </c>
      <c r="BC22" s="68">
        <f t="shared" si="5"/>
        <v>0</v>
      </c>
      <c r="BD22" s="69">
        <f>X22</f>
        <v>0</v>
      </c>
      <c r="BE22" s="68">
        <f t="shared" si="6"/>
        <v>0</v>
      </c>
      <c r="BF22" s="69">
        <f>AC22</f>
        <v>0</v>
      </c>
      <c r="BG22" s="68">
        <f t="shared" si="7"/>
        <v>0</v>
      </c>
      <c r="BH22" s="69">
        <f t="shared" si="32"/>
        <v>7.1469672353809003E-3</v>
      </c>
      <c r="BI22" s="68">
        <f t="shared" si="8"/>
        <v>0</v>
      </c>
      <c r="BJ22" s="69">
        <f t="shared" si="33"/>
        <v>0</v>
      </c>
      <c r="BK22" s="9">
        <f t="shared" si="9"/>
        <v>0</v>
      </c>
      <c r="BL22" s="9">
        <f t="shared" si="34"/>
        <v>0</v>
      </c>
      <c r="BM22" s="68">
        <f t="shared" si="35"/>
        <v>0</v>
      </c>
      <c r="BN22" s="9">
        <f t="shared" si="36"/>
        <v>1.3338187836269499E-2</v>
      </c>
      <c r="BO22" s="138">
        <f>AY22+((AZ22-AY22)*'9. BE assumptions'!K22)</f>
        <v>0</v>
      </c>
      <c r="BP22" s="139">
        <f>BA22+((BB22-BA22)*'9. BE assumptions'!L22)</f>
        <v>3.0956103004443E-3</v>
      </c>
      <c r="BQ22" s="139">
        <f>BC22+((BD22-BC22)*'9. BE assumptions'!M22)</f>
        <v>0</v>
      </c>
      <c r="BR22" s="139">
        <f>BE22+((BF22-BE22)*'9. BE assumptions'!N22)</f>
        <v>0</v>
      </c>
      <c r="BS22" s="139">
        <f>BG22+((BH22-BG22)*'9. BE assumptions'!O22)</f>
        <v>1.7867418088452251E-3</v>
      </c>
      <c r="BT22" s="139">
        <f>BI22+((BJ22-BI22)*'9. BE assumptions'!P22)</f>
        <v>0</v>
      </c>
      <c r="BU22" s="140">
        <f>BK22+((BL22+BK22)*'9. BE assumptions'!Q22)</f>
        <v>0</v>
      </c>
      <c r="BV22" s="139">
        <f t="shared" si="11"/>
        <v>4.8823521092895249E-3</v>
      </c>
      <c r="BW22" s="140">
        <f t="shared" si="12"/>
        <v>6.9389957239360214E-2</v>
      </c>
      <c r="BX22" s="139"/>
      <c r="BY22" s="68">
        <f>B22/100*'8. GVA assumptions'!F$8</f>
        <v>0</v>
      </c>
      <c r="BZ22" s="10">
        <f>C22/100*'8. GVA assumptions'!F$10</f>
        <v>2.5940749720065356E-3</v>
      </c>
      <c r="CA22" s="10">
        <f>D22/100*'8. GVA assumptions'!F$12</f>
        <v>0</v>
      </c>
      <c r="CB22" s="10">
        <f>E22/100*'8. GVA assumptions'!F$13</f>
        <v>0</v>
      </c>
      <c r="CC22" s="10">
        <f>F22/100*'8. GVA assumptions'!F$14</f>
        <v>3.1672188266797037E-3</v>
      </c>
      <c r="CD22" s="10">
        <f>G22/100*'8. GVA assumptions'!F$15</f>
        <v>0</v>
      </c>
      <c r="CE22" s="10">
        <f>H22/100*'8. GVA assumptions'!F$16</f>
        <v>0</v>
      </c>
      <c r="CF22" s="284">
        <f t="shared" si="13"/>
        <v>5.7612937986862393E-3</v>
      </c>
      <c r="CG22" s="10"/>
      <c r="CH22" s="68">
        <f>K22/100*'8. GVA assumptions'!$F$8</f>
        <v>0</v>
      </c>
      <c r="CI22" s="9">
        <f>L22/100*'8. GVA assumptions'!$F$8</f>
        <v>0</v>
      </c>
      <c r="CJ22" s="9">
        <f>M22/100*'8. GVA assumptions'!$F$8</f>
        <v>0</v>
      </c>
      <c r="CK22" s="9">
        <f>N22/100*'8. GVA assumptions'!$F$8</f>
        <v>0</v>
      </c>
      <c r="CL22" s="69"/>
      <c r="CM22" s="68">
        <f>P22/100*'8. GVA assumptions'!$F$10</f>
        <v>0</v>
      </c>
      <c r="CN22" s="9">
        <f>Q22/100*'8. GVA assumptions'!$F$10</f>
        <v>2.5940749720065356E-3</v>
      </c>
      <c r="CO22" s="9">
        <f>R22/100*'8. GVA assumptions'!$F$10</f>
        <v>2.5947250990430684E-3</v>
      </c>
      <c r="CP22" s="9">
        <f>S22/100*'8. GVA assumptions'!$F$10</f>
        <v>2.5940749720065356E-3</v>
      </c>
      <c r="CQ22" s="70"/>
      <c r="CR22" s="68">
        <f>U22/100*'8. GVA assumptions'!$F$12</f>
        <v>0</v>
      </c>
      <c r="CS22" s="9">
        <f>V22/100*'8. GVA assumptions'!$F$12</f>
        <v>0</v>
      </c>
      <c r="CT22" s="9">
        <f>W22/100*'8. GVA assumptions'!$F$12</f>
        <v>0</v>
      </c>
      <c r="CU22" s="9">
        <f>X22/100*'8. GVA assumptions'!$F$12</f>
        <v>0</v>
      </c>
      <c r="CV22" s="70"/>
      <c r="CW22" s="68">
        <f>Z22/100*'8. GVA assumptions'!$F$13</f>
        <v>0</v>
      </c>
      <c r="CX22" s="9">
        <f>AA22/100*'8. GVA assumptions'!$F$13</f>
        <v>0</v>
      </c>
      <c r="CY22" s="9">
        <f>AB22/100*'8. GVA assumptions'!$F$13</f>
        <v>0</v>
      </c>
      <c r="CZ22" s="9">
        <f>AC22/100*'8. GVA assumptions'!$F$13</f>
        <v>0</v>
      </c>
      <c r="DA22" s="70"/>
      <c r="DB22" s="68">
        <f>AE22/100*'8. GVA assumptions'!$F$14</f>
        <v>0</v>
      </c>
      <c r="DC22" s="9">
        <f>AF22/100*'8. GVA assumptions'!$F$14</f>
        <v>0</v>
      </c>
      <c r="DD22" s="9">
        <f>AG22/100*'8. GVA assumptions'!$F$14</f>
        <v>3.0768729003539954E-3</v>
      </c>
      <c r="DE22" s="9">
        <f>AH22/100*'8. GVA assumptions'!$F$14</f>
        <v>3.1672188266797037E-3</v>
      </c>
      <c r="DF22" s="70"/>
      <c r="DG22" s="68">
        <f>AJ22/100*'8. GVA assumptions'!$F$15</f>
        <v>0</v>
      </c>
      <c r="DH22" s="9">
        <f>AK22/100*'8. GVA assumptions'!$F$15</f>
        <v>0</v>
      </c>
      <c r="DI22" s="9">
        <f>AL22/100*'8. GVA assumptions'!$F$15</f>
        <v>0</v>
      </c>
      <c r="DJ22" s="9">
        <f>AM22/100*'8. GVA assumptions'!$F$15</f>
        <v>0</v>
      </c>
      <c r="DK22" s="70"/>
      <c r="DL22" s="68">
        <f>AO22/100*'8. GVA assumptions'!$F$16</f>
        <v>0</v>
      </c>
      <c r="DM22" s="9">
        <f>AP22/100*'8. GVA assumptions'!$F$16</f>
        <v>0</v>
      </c>
      <c r="DN22" s="9">
        <f>AQ22/100*'8. GVA assumptions'!$F$16</f>
        <v>0</v>
      </c>
      <c r="DO22" s="9">
        <f>AR22/100*'8. GVA assumptions'!$F$16</f>
        <v>0</v>
      </c>
      <c r="DP22" s="70"/>
      <c r="DQ22" s="9">
        <f t="shared" si="1"/>
        <v>0</v>
      </c>
      <c r="DR22" s="10">
        <f>CI22+CN22+CS22+CX22+DC22+DH22+DM22</f>
        <v>2.5940749720065356E-3</v>
      </c>
      <c r="DS22" s="10">
        <f>CJ22+CO22+CT22+CY22+DD22+DI22+DN22</f>
        <v>5.6715979993970638E-3</v>
      </c>
      <c r="DT22" s="10">
        <f>CK22+CP22+CU22+CZ22+DE22+DJ22+DO22</f>
        <v>5.7612937986862393E-3</v>
      </c>
      <c r="DU22" s="10"/>
      <c r="DV22" s="68">
        <f>AY22/100*'8. GVA assumptions'!$F$8</f>
        <v>0</v>
      </c>
      <c r="DW22" s="9">
        <f>AZ22/100*'8. GVA assumptions'!$F$8</f>
        <v>0</v>
      </c>
      <c r="DX22" s="9">
        <f>BA22/100*'8. GVA assumptions'!$F$10</f>
        <v>0</v>
      </c>
      <c r="DY22" s="9">
        <f>BB22/100*'8. GVA assumptions'!$F$10</f>
        <v>2.5940749720065356E-3</v>
      </c>
      <c r="DZ22" s="9">
        <f>BC22/100*'8. GVA assumptions'!$F$12</f>
        <v>0</v>
      </c>
      <c r="EA22" s="9">
        <f>BD22/100*'8. GVA assumptions'!$F$12</f>
        <v>0</v>
      </c>
      <c r="EB22" s="9">
        <f>BE22/100*'8. GVA assumptions'!$F$13</f>
        <v>0</v>
      </c>
      <c r="EC22" s="9">
        <f>BF22/100*'8. GVA assumptions'!$F$13</f>
        <v>0</v>
      </c>
      <c r="ED22" s="9">
        <f>BG22/100*'8. GVA assumptions'!$F$14</f>
        <v>0</v>
      </c>
      <c r="EE22" s="9">
        <f>BH22/100*'8. GVA assumptions'!$F$14</f>
        <v>3.1672188266797037E-3</v>
      </c>
      <c r="EF22" s="9">
        <f>BI22/100*'8. GVA assumptions'!$F$15</f>
        <v>0</v>
      </c>
      <c r="EG22" s="9">
        <f>BJ22/100*'8. GVA assumptions'!$F$15</f>
        <v>0</v>
      </c>
      <c r="EH22" s="9">
        <f>BK22/100*'8. GVA assumptions'!$F$16</f>
        <v>0</v>
      </c>
      <c r="EI22" s="9">
        <f>BL22/100*'8. GVA assumptions'!$F$16</f>
        <v>0</v>
      </c>
      <c r="EJ22" s="68">
        <f t="shared" si="14"/>
        <v>0</v>
      </c>
      <c r="EK22" s="9">
        <f t="shared" si="15"/>
        <v>5.7612937986862393E-3</v>
      </c>
      <c r="EL22" s="88">
        <f>BO22/100*'8. GVA assumptions'!$F$8</f>
        <v>0</v>
      </c>
      <c r="EM22" s="9">
        <f>BP22/100*'8. GVA assumptions'!$F$10</f>
        <v>1.2970374860032678E-3</v>
      </c>
      <c r="EN22" s="9">
        <f>BQ22/100*'8. GVA assumptions'!$F$12</f>
        <v>0</v>
      </c>
      <c r="EO22" s="9">
        <f>BR22/100*'8. GVA assumptions'!$F$13</f>
        <v>0</v>
      </c>
      <c r="EP22" s="9">
        <f>BS22/100*'8. GVA assumptions'!$F$14</f>
        <v>7.9180470666992593E-4</v>
      </c>
      <c r="EQ22" s="9">
        <f>BT22/100*'8. GVA assumptions'!$F$15</f>
        <v>0</v>
      </c>
      <c r="ER22" s="69">
        <f>BU22/100*'8. GVA assumptions'!$F$16</f>
        <v>0</v>
      </c>
      <c r="ES22" s="134">
        <f t="shared" si="30"/>
        <v>2.0888421926731938E-3</v>
      </c>
      <c r="ET22" s="140">
        <f t="shared" si="16"/>
        <v>2.9687467676405791E-2</v>
      </c>
    </row>
    <row r="23" spans="1:150" ht="12.75">
      <c r="A23" s="72" t="s">
        <v>320</v>
      </c>
      <c r="B23" s="68">
        <v>0</v>
      </c>
      <c r="C23" s="10">
        <v>1.3827915539684301E-4</v>
      </c>
      <c r="D23" s="10">
        <v>0</v>
      </c>
      <c r="E23" s="10">
        <v>2.39260365853665E-4</v>
      </c>
      <c r="F23" s="10">
        <v>0</v>
      </c>
      <c r="G23" s="10">
        <v>0</v>
      </c>
      <c r="H23" s="10">
        <v>0</v>
      </c>
      <c r="I23" s="284">
        <f t="shared" si="2"/>
        <v>3.7753952125050801E-4</v>
      </c>
      <c r="J23" s="86"/>
      <c r="K23" s="178">
        <v>0</v>
      </c>
      <c r="L23" s="94"/>
      <c r="M23" s="77"/>
      <c r="N23" s="93"/>
      <c r="O23" s="176"/>
      <c r="P23" s="178">
        <v>0</v>
      </c>
      <c r="Q23" s="77"/>
      <c r="R23" s="77"/>
      <c r="S23" s="93"/>
      <c r="T23" s="176"/>
      <c r="U23" s="178">
        <v>0</v>
      </c>
      <c r="V23" s="77"/>
      <c r="W23" s="77"/>
      <c r="X23" s="93"/>
      <c r="Y23" s="176"/>
      <c r="Z23" s="178">
        <v>0</v>
      </c>
      <c r="AA23" s="77"/>
      <c r="AB23" s="77"/>
      <c r="AC23" s="93"/>
      <c r="AD23" s="176"/>
      <c r="AE23" s="178">
        <v>0</v>
      </c>
      <c r="AF23" s="77"/>
      <c r="AG23" s="77"/>
      <c r="AH23" s="93"/>
      <c r="AI23" s="176"/>
      <c r="AJ23" s="178">
        <v>0</v>
      </c>
      <c r="AK23" s="77"/>
      <c r="AL23" s="77"/>
      <c r="AM23" s="91"/>
      <c r="AN23" s="177"/>
      <c r="AO23" s="178">
        <v>0</v>
      </c>
      <c r="AP23" s="9"/>
      <c r="AQ23" s="9"/>
      <c r="AR23" s="91"/>
      <c r="AS23" s="177"/>
      <c r="AT23" s="68">
        <f t="shared" si="0"/>
        <v>0</v>
      </c>
      <c r="AU23" s="9"/>
      <c r="AV23" s="9"/>
      <c r="AW23" s="9"/>
      <c r="AX23" s="69"/>
      <c r="AY23" s="68">
        <f t="shared" si="3"/>
        <v>0</v>
      </c>
      <c r="AZ23" s="69">
        <f>K23</f>
        <v>0</v>
      </c>
      <c r="BA23" s="68">
        <f t="shared" si="4"/>
        <v>0</v>
      </c>
      <c r="BB23" s="69">
        <f>P23</f>
        <v>0</v>
      </c>
      <c r="BC23" s="68">
        <f t="shared" si="5"/>
        <v>0</v>
      </c>
      <c r="BD23" s="69">
        <f>U23</f>
        <v>0</v>
      </c>
      <c r="BE23" s="68">
        <f t="shared" si="6"/>
        <v>0</v>
      </c>
      <c r="BF23" s="69">
        <f>Z23</f>
        <v>0</v>
      </c>
      <c r="BG23" s="68">
        <f t="shared" si="7"/>
        <v>0</v>
      </c>
      <c r="BH23" s="69">
        <f>AE23</f>
        <v>0</v>
      </c>
      <c r="BI23" s="68">
        <f t="shared" si="8"/>
        <v>0</v>
      </c>
      <c r="BJ23" s="69">
        <f>AJ23</f>
        <v>0</v>
      </c>
      <c r="BK23" s="9">
        <f t="shared" si="9"/>
        <v>0</v>
      </c>
      <c r="BL23" s="9">
        <f t="shared" ref="BL23:BL24" si="37">AO23</f>
        <v>0</v>
      </c>
      <c r="BM23" s="68">
        <f t="shared" ref="BM23:BM44" si="38">AT23</f>
        <v>0</v>
      </c>
      <c r="BN23" s="9">
        <f>AT23</f>
        <v>0</v>
      </c>
      <c r="BO23" s="138">
        <f>AY23+((AZ23-AY23)*'9. BE assumptions'!K23)</f>
        <v>0</v>
      </c>
      <c r="BP23" s="139">
        <f>BA23+((BB23-BA23)*'9. BE assumptions'!L23)</f>
        <v>0</v>
      </c>
      <c r="BQ23" s="139">
        <f>BC23+((BD23-BC23)*'9. BE assumptions'!M23)</f>
        <v>0</v>
      </c>
      <c r="BR23" s="139">
        <f>BE23+((BF23-BE23)*'9. BE assumptions'!N23)</f>
        <v>0</v>
      </c>
      <c r="BS23" s="139">
        <f>BG23+((BH23-BG23)*'9. BE assumptions'!O23)</f>
        <v>0</v>
      </c>
      <c r="BT23" s="139">
        <f>BI23+((BJ23-BI23)*'9. BE assumptions'!P23)</f>
        <v>0</v>
      </c>
      <c r="BU23" s="140">
        <f>BK23+((BL23+BK23)*'9. BE assumptions'!Q23)</f>
        <v>0</v>
      </c>
      <c r="BV23" s="139">
        <f t="shared" si="11"/>
        <v>0</v>
      </c>
      <c r="BW23" s="140">
        <f t="shared" si="12"/>
        <v>0</v>
      </c>
      <c r="BX23" s="139"/>
      <c r="BY23" s="68">
        <f>B23/100*'8. GVA assumptions'!F$8</f>
        <v>0</v>
      </c>
      <c r="BZ23" s="10">
        <f>C23/100*'8. GVA assumptions'!F$10</f>
        <v>5.793792844559105E-5</v>
      </c>
      <c r="CA23" s="10">
        <f>D23/100*'8. GVA assumptions'!F$12</f>
        <v>0</v>
      </c>
      <c r="CB23" s="10">
        <f>E23/100*'8. GVA assumptions'!F$13</f>
        <v>1.1585427864243948E-4</v>
      </c>
      <c r="CC23" s="10">
        <f>F23/100*'8. GVA assumptions'!F$14</f>
        <v>0</v>
      </c>
      <c r="CD23" s="10">
        <f>G23/100*'8. GVA assumptions'!F$15</f>
        <v>0</v>
      </c>
      <c r="CE23" s="10">
        <f>H23/100*'8. GVA assumptions'!F$16</f>
        <v>0</v>
      </c>
      <c r="CF23" s="284">
        <f t="shared" si="13"/>
        <v>1.7379220708803051E-4</v>
      </c>
      <c r="CG23" s="10"/>
      <c r="CH23" s="68">
        <f>K23/100*'8. GVA assumptions'!$F$8</f>
        <v>0</v>
      </c>
      <c r="CI23" s="9"/>
      <c r="CJ23" s="9"/>
      <c r="CK23" s="9"/>
      <c r="CL23" s="69"/>
      <c r="CM23" s="68">
        <f>P23/100*'8. GVA assumptions'!$F$10</f>
        <v>0</v>
      </c>
      <c r="CN23" s="86"/>
      <c r="CO23" s="86"/>
      <c r="CP23" s="86"/>
      <c r="CQ23" s="70"/>
      <c r="CR23" s="68">
        <f>U23/100*'8. GVA assumptions'!$F$12</f>
        <v>0</v>
      </c>
      <c r="CS23" s="86"/>
      <c r="CT23" s="86"/>
      <c r="CU23" s="86"/>
      <c r="CV23" s="70"/>
      <c r="CW23" s="68">
        <f>Z23/100*'8. GVA assumptions'!$F$13</f>
        <v>0</v>
      </c>
      <c r="CX23" s="86"/>
      <c r="CY23" s="86"/>
      <c r="CZ23" s="86"/>
      <c r="DA23" s="70"/>
      <c r="DB23" s="68">
        <f>AE23/100*'8. GVA assumptions'!$F$14</f>
        <v>0</v>
      </c>
      <c r="DC23" s="86"/>
      <c r="DD23" s="86"/>
      <c r="DE23" s="86"/>
      <c r="DF23" s="70"/>
      <c r="DG23" s="68">
        <f>AJ23/100*'8. GVA assumptions'!$F$15</f>
        <v>0</v>
      </c>
      <c r="DH23" s="86"/>
      <c r="DI23" s="86"/>
      <c r="DJ23" s="86"/>
      <c r="DK23" s="70"/>
      <c r="DL23" s="68">
        <f>AO23/100*'8. GVA assumptions'!$F$16</f>
        <v>0</v>
      </c>
      <c r="DM23" s="86"/>
      <c r="DN23" s="86"/>
      <c r="DO23" s="86"/>
      <c r="DP23" s="70"/>
      <c r="DQ23" s="9">
        <f t="shared" si="1"/>
        <v>0</v>
      </c>
      <c r="DR23" s="10"/>
      <c r="DS23" s="10"/>
      <c r="DT23" s="10"/>
      <c r="DU23" s="10"/>
      <c r="DV23" s="68">
        <f>AY23/100*'8. GVA assumptions'!$F$8</f>
        <v>0</v>
      </c>
      <c r="DW23" s="9">
        <f>AZ23/100*'8. GVA assumptions'!$F$8</f>
        <v>0</v>
      </c>
      <c r="DX23" s="9">
        <f>BA23/100*'8. GVA assumptions'!$F$10</f>
        <v>0</v>
      </c>
      <c r="DY23" s="9">
        <f>BB23/100*'8. GVA assumptions'!$F$10</f>
        <v>0</v>
      </c>
      <c r="DZ23" s="9">
        <f>BC23/100*'8. GVA assumptions'!$F$12</f>
        <v>0</v>
      </c>
      <c r="EA23" s="9">
        <f>BD23/100*'8. GVA assumptions'!$F$12</f>
        <v>0</v>
      </c>
      <c r="EB23" s="9">
        <f>BE23/100*'8. GVA assumptions'!$F$13</f>
        <v>0</v>
      </c>
      <c r="EC23" s="9">
        <f>BF23/100*'8. GVA assumptions'!$F$13</f>
        <v>0</v>
      </c>
      <c r="ED23" s="9">
        <f>BG23/100*'8. GVA assumptions'!$F$14</f>
        <v>0</v>
      </c>
      <c r="EE23" s="9">
        <f>BH23/100*'8. GVA assumptions'!$F$14</f>
        <v>0</v>
      </c>
      <c r="EF23" s="9">
        <f>BI23/100*'8. GVA assumptions'!$F$15</f>
        <v>0</v>
      </c>
      <c r="EG23" s="9">
        <f>BJ23/100*'8. GVA assumptions'!$F$15</f>
        <v>0</v>
      </c>
      <c r="EH23" s="9">
        <f>BK23/100*'8. GVA assumptions'!$F$16</f>
        <v>0</v>
      </c>
      <c r="EI23" s="9">
        <f>BL23/100*'8. GVA assumptions'!$F$16</f>
        <v>0</v>
      </c>
      <c r="EJ23" s="68">
        <f t="shared" si="14"/>
        <v>0</v>
      </c>
      <c r="EK23" s="9">
        <f t="shared" si="15"/>
        <v>0</v>
      </c>
      <c r="EL23" s="88">
        <f>BO23/100*'8. GVA assumptions'!$F$8</f>
        <v>0</v>
      </c>
      <c r="EM23" s="9">
        <f>BP23/100*'8. GVA assumptions'!$F$10</f>
        <v>0</v>
      </c>
      <c r="EN23" s="9">
        <f>BQ23/100*'8. GVA assumptions'!$F$12</f>
        <v>0</v>
      </c>
      <c r="EO23" s="9">
        <f>BR23/100*'8. GVA assumptions'!$F$13</f>
        <v>0</v>
      </c>
      <c r="EP23" s="9">
        <f>BS23/100*'8. GVA assumptions'!$F$14</f>
        <v>0</v>
      </c>
      <c r="EQ23" s="9">
        <f>BT23/100*'8. GVA assumptions'!$F$15</f>
        <v>0</v>
      </c>
      <c r="ER23" s="69">
        <f>BU23/100*'8. GVA assumptions'!$F$16</f>
        <v>0</v>
      </c>
      <c r="ES23" s="134">
        <f t="shared" si="30"/>
        <v>0</v>
      </c>
      <c r="ET23" s="140">
        <f t="shared" si="16"/>
        <v>0</v>
      </c>
    </row>
    <row r="24" spans="1:150" ht="12.75">
      <c r="A24" s="17" t="s">
        <v>354</v>
      </c>
      <c r="B24" s="68">
        <v>0</v>
      </c>
      <c r="C24" s="10">
        <v>2.0257147363869025E-5</v>
      </c>
      <c r="D24" s="10">
        <v>0</v>
      </c>
      <c r="E24" s="10">
        <v>0</v>
      </c>
      <c r="F24" s="10">
        <v>0</v>
      </c>
      <c r="G24" s="10">
        <v>0</v>
      </c>
      <c r="H24" s="10">
        <v>0</v>
      </c>
      <c r="I24" s="284">
        <f t="shared" si="2"/>
        <v>2.0257147363869025E-5</v>
      </c>
      <c r="J24" s="86"/>
      <c r="K24" s="178">
        <v>0</v>
      </c>
      <c r="L24" s="77"/>
      <c r="M24" s="77"/>
      <c r="N24" s="93"/>
      <c r="O24" s="176"/>
      <c r="P24" s="178">
        <v>0</v>
      </c>
      <c r="Q24" s="77"/>
      <c r="R24" s="77"/>
      <c r="S24" s="93"/>
      <c r="T24" s="176"/>
      <c r="U24" s="178">
        <v>0</v>
      </c>
      <c r="V24" s="77"/>
      <c r="W24" s="77"/>
      <c r="X24" s="93"/>
      <c r="Y24" s="176"/>
      <c r="Z24" s="178">
        <v>0</v>
      </c>
      <c r="AA24" s="77"/>
      <c r="AB24" s="77"/>
      <c r="AC24" s="93"/>
      <c r="AD24" s="176"/>
      <c r="AE24" s="178">
        <v>0</v>
      </c>
      <c r="AF24" s="77"/>
      <c r="AG24" s="77"/>
      <c r="AH24" s="93"/>
      <c r="AI24" s="176"/>
      <c r="AJ24" s="178">
        <v>0</v>
      </c>
      <c r="AK24" s="77"/>
      <c r="AL24" s="77"/>
      <c r="AM24" s="91"/>
      <c r="AN24" s="177"/>
      <c r="AO24" s="178">
        <v>0</v>
      </c>
      <c r="AP24" s="9"/>
      <c r="AQ24" s="9"/>
      <c r="AR24" s="91"/>
      <c r="AS24" s="177"/>
      <c r="AT24" s="68">
        <f t="shared" si="0"/>
        <v>0</v>
      </c>
      <c r="AU24" s="9"/>
      <c r="AV24" s="9"/>
      <c r="AW24" s="9"/>
      <c r="AX24" s="69"/>
      <c r="AY24" s="68">
        <f t="shared" si="3"/>
        <v>0</v>
      </c>
      <c r="AZ24" s="69">
        <f>K24</f>
        <v>0</v>
      </c>
      <c r="BA24" s="68">
        <f t="shared" si="4"/>
        <v>0</v>
      </c>
      <c r="BB24" s="69">
        <f>P24</f>
        <v>0</v>
      </c>
      <c r="BC24" s="68">
        <f t="shared" si="5"/>
        <v>0</v>
      </c>
      <c r="BD24" s="69">
        <f>U24</f>
        <v>0</v>
      </c>
      <c r="BE24" s="68">
        <f t="shared" si="6"/>
        <v>0</v>
      </c>
      <c r="BF24" s="69">
        <f>Z24</f>
        <v>0</v>
      </c>
      <c r="BG24" s="68">
        <f t="shared" si="7"/>
        <v>0</v>
      </c>
      <c r="BH24" s="69">
        <f>AE24</f>
        <v>0</v>
      </c>
      <c r="BI24" s="68">
        <f t="shared" si="8"/>
        <v>0</v>
      </c>
      <c r="BJ24" s="69">
        <f>AJ24</f>
        <v>0</v>
      </c>
      <c r="BK24" s="9">
        <f t="shared" si="9"/>
        <v>0</v>
      </c>
      <c r="BL24" s="9">
        <f t="shared" si="37"/>
        <v>0</v>
      </c>
      <c r="BM24" s="68">
        <f t="shared" si="38"/>
        <v>0</v>
      </c>
      <c r="BN24" s="9">
        <f>AT24</f>
        <v>0</v>
      </c>
      <c r="BO24" s="138">
        <f>AY24+((AZ24-AY24)*'9. BE assumptions'!K24)</f>
        <v>0</v>
      </c>
      <c r="BP24" s="139">
        <f>BA24+((BB24-BA24)*'9. BE assumptions'!L24)</f>
        <v>0</v>
      </c>
      <c r="BQ24" s="139">
        <f>BC24+((BD24-BC24)*'9. BE assumptions'!M24)</f>
        <v>0</v>
      </c>
      <c r="BR24" s="139">
        <f>BE24+((BF24-BE24)*'9. BE assumptions'!N24)</f>
        <v>0</v>
      </c>
      <c r="BS24" s="139">
        <f>BG24+((BH24-BG24)*'9. BE assumptions'!O24)</f>
        <v>0</v>
      </c>
      <c r="BT24" s="139">
        <f>BI24+((BJ24-BI24)*'9. BE assumptions'!P24)</f>
        <v>0</v>
      </c>
      <c r="BU24" s="140">
        <f>BK24+((BL24+BK24)*'9. BE assumptions'!Q24)</f>
        <v>0</v>
      </c>
      <c r="BV24" s="139">
        <f t="shared" si="11"/>
        <v>0</v>
      </c>
      <c r="BW24" s="140">
        <f t="shared" si="12"/>
        <v>0</v>
      </c>
      <c r="BX24" s="139"/>
      <c r="BY24" s="68">
        <f>B24/100*'8. GVA assumptions'!F$8</f>
        <v>0</v>
      </c>
      <c r="BZ24" s="10">
        <f>C24/100*'8. GVA assumptions'!F$10</f>
        <v>8.4875927330579587E-6</v>
      </c>
      <c r="CA24" s="10">
        <f>D24/100*'8. GVA assumptions'!F$12</f>
        <v>0</v>
      </c>
      <c r="CB24" s="10">
        <f>E24/100*'8. GVA assumptions'!F$13</f>
        <v>0</v>
      </c>
      <c r="CC24" s="10">
        <f>F24/100*'8. GVA assumptions'!F$14</f>
        <v>0</v>
      </c>
      <c r="CD24" s="10">
        <f>G24/100*'8. GVA assumptions'!F$15</f>
        <v>0</v>
      </c>
      <c r="CE24" s="10">
        <f>H24/100*'8. GVA assumptions'!F$16</f>
        <v>0</v>
      </c>
      <c r="CF24" s="284">
        <f t="shared" si="13"/>
        <v>8.4875927330579587E-6</v>
      </c>
      <c r="CG24" s="10"/>
      <c r="CH24" s="68">
        <f>K24/100*'8. GVA assumptions'!$F$8</f>
        <v>0</v>
      </c>
      <c r="CI24" s="9"/>
      <c r="CJ24" s="9"/>
      <c r="CK24" s="9"/>
      <c r="CL24" s="69"/>
      <c r="CM24" s="68">
        <f>P24/100*'8. GVA assumptions'!$F$10</f>
        <v>0</v>
      </c>
      <c r="CN24" s="86"/>
      <c r="CO24" s="86"/>
      <c r="CP24" s="86"/>
      <c r="CQ24" s="70"/>
      <c r="CR24" s="68">
        <f>U24/100*'8. GVA assumptions'!$F$12</f>
        <v>0</v>
      </c>
      <c r="CS24" s="86"/>
      <c r="CT24" s="86"/>
      <c r="CU24" s="86"/>
      <c r="CV24" s="70"/>
      <c r="CW24" s="68">
        <f>Z24/100*'8. GVA assumptions'!$F$13</f>
        <v>0</v>
      </c>
      <c r="CX24" s="86"/>
      <c r="CY24" s="86"/>
      <c r="CZ24" s="86"/>
      <c r="DA24" s="70"/>
      <c r="DB24" s="68">
        <f>AE24/100*'8. GVA assumptions'!$F$14</f>
        <v>0</v>
      </c>
      <c r="DC24" s="86"/>
      <c r="DD24" s="86"/>
      <c r="DE24" s="86"/>
      <c r="DF24" s="70"/>
      <c r="DG24" s="68">
        <f>AJ24/100*'8. GVA assumptions'!$F$15</f>
        <v>0</v>
      </c>
      <c r="DH24" s="86"/>
      <c r="DI24" s="86"/>
      <c r="DJ24" s="86"/>
      <c r="DK24" s="70"/>
      <c r="DL24" s="68">
        <f>AO24/100*'8. GVA assumptions'!$F$16</f>
        <v>0</v>
      </c>
      <c r="DM24" s="86"/>
      <c r="DN24" s="86"/>
      <c r="DO24" s="86"/>
      <c r="DP24" s="70"/>
      <c r="DQ24" s="9">
        <f t="shared" si="1"/>
        <v>0</v>
      </c>
      <c r="DR24" s="10"/>
      <c r="DS24" s="10"/>
      <c r="DT24" s="10"/>
      <c r="DU24" s="10"/>
      <c r="DV24" s="68">
        <f>AY24/100*'8. GVA assumptions'!$F$8</f>
        <v>0</v>
      </c>
      <c r="DW24" s="9">
        <f>AZ24/100*'8. GVA assumptions'!$F$8</f>
        <v>0</v>
      </c>
      <c r="DX24" s="9">
        <f>BA24/100*'8. GVA assumptions'!$F$10</f>
        <v>0</v>
      </c>
      <c r="DY24" s="9">
        <f>BB24/100*'8. GVA assumptions'!$F$10</f>
        <v>0</v>
      </c>
      <c r="DZ24" s="9">
        <f>BC24/100*'8. GVA assumptions'!$F$12</f>
        <v>0</v>
      </c>
      <c r="EA24" s="9">
        <f>BD24/100*'8. GVA assumptions'!$F$12</f>
        <v>0</v>
      </c>
      <c r="EB24" s="9">
        <f>BE24/100*'8. GVA assumptions'!$F$13</f>
        <v>0</v>
      </c>
      <c r="EC24" s="9">
        <f>BF24/100*'8. GVA assumptions'!$F$13</f>
        <v>0</v>
      </c>
      <c r="ED24" s="9">
        <f>BG24/100*'8. GVA assumptions'!$F$14</f>
        <v>0</v>
      </c>
      <c r="EE24" s="9">
        <f>BH24/100*'8. GVA assumptions'!$F$14</f>
        <v>0</v>
      </c>
      <c r="EF24" s="9">
        <f>BI24/100*'8. GVA assumptions'!$F$15</f>
        <v>0</v>
      </c>
      <c r="EG24" s="9">
        <f>BJ24/100*'8. GVA assumptions'!$F$15</f>
        <v>0</v>
      </c>
      <c r="EH24" s="9">
        <f>BK24/100*'8. GVA assumptions'!$F$16</f>
        <v>0</v>
      </c>
      <c r="EI24" s="9">
        <f>BL24/100*'8. GVA assumptions'!$F$16</f>
        <v>0</v>
      </c>
      <c r="EJ24" s="68">
        <f t="shared" si="14"/>
        <v>0</v>
      </c>
      <c r="EK24" s="9">
        <f t="shared" si="15"/>
        <v>0</v>
      </c>
      <c r="EL24" s="88">
        <f>BO24/100*'8. GVA assumptions'!$F$8</f>
        <v>0</v>
      </c>
      <c r="EM24" s="9">
        <f>BP24/100*'8. GVA assumptions'!$F$10</f>
        <v>0</v>
      </c>
      <c r="EN24" s="9">
        <f>BQ24/100*'8. GVA assumptions'!$F$12</f>
        <v>0</v>
      </c>
      <c r="EO24" s="9">
        <f>BR24/100*'8. GVA assumptions'!$F$13</f>
        <v>0</v>
      </c>
      <c r="EP24" s="9">
        <f>BS24/100*'8. GVA assumptions'!$F$14</f>
        <v>0</v>
      </c>
      <c r="EQ24" s="9">
        <f>BT24/100*'8. GVA assumptions'!$F$15</f>
        <v>0</v>
      </c>
      <c r="ER24" s="69">
        <f>BU24/100*'8. GVA assumptions'!$F$16</f>
        <v>0</v>
      </c>
      <c r="ES24" s="134">
        <f t="shared" si="30"/>
        <v>0</v>
      </c>
      <c r="ET24" s="140">
        <f t="shared" si="16"/>
        <v>0</v>
      </c>
    </row>
    <row r="25" spans="1:150" ht="12.75">
      <c r="A25" s="72" t="s">
        <v>321</v>
      </c>
      <c r="B25" s="68">
        <v>0</v>
      </c>
      <c r="C25" s="10">
        <v>1.5557900171662849E-3</v>
      </c>
      <c r="D25" s="10">
        <v>0</v>
      </c>
      <c r="E25" s="10">
        <v>0</v>
      </c>
      <c r="F25" s="10">
        <v>0.15802788354115702</v>
      </c>
      <c r="G25" s="10">
        <v>2.5196772462765001E-4</v>
      </c>
      <c r="H25" s="10">
        <v>0</v>
      </c>
      <c r="I25" s="284">
        <f t="shared" si="2"/>
        <v>0.15983564128295097</v>
      </c>
      <c r="J25" s="86"/>
      <c r="K25" s="178">
        <v>0</v>
      </c>
      <c r="L25" s="77">
        <f>B25</f>
        <v>0</v>
      </c>
      <c r="M25" s="77">
        <f>B25</f>
        <v>0</v>
      </c>
      <c r="N25" s="93"/>
      <c r="O25" s="176"/>
      <c r="P25" s="178">
        <v>0</v>
      </c>
      <c r="Q25" s="77">
        <f>C25</f>
        <v>1.5557900171662849E-3</v>
      </c>
      <c r="R25" s="77">
        <f>C25</f>
        <v>1.5557900171662849E-3</v>
      </c>
      <c r="S25" s="93"/>
      <c r="T25" s="176"/>
      <c r="U25" s="178">
        <v>0</v>
      </c>
      <c r="V25" s="94">
        <v>0</v>
      </c>
      <c r="W25" s="94">
        <v>0</v>
      </c>
      <c r="X25" s="93"/>
      <c r="Y25" s="176"/>
      <c r="Z25" s="178">
        <v>0</v>
      </c>
      <c r="AA25" s="94">
        <v>0</v>
      </c>
      <c r="AB25" s="77">
        <f>E25</f>
        <v>0</v>
      </c>
      <c r="AC25" s="93"/>
      <c r="AD25" s="176"/>
      <c r="AE25" s="178">
        <v>0</v>
      </c>
      <c r="AF25" s="94">
        <v>0</v>
      </c>
      <c r="AG25" s="77">
        <f>F25</f>
        <v>0.15802788354115702</v>
      </c>
      <c r="AH25" s="93"/>
      <c r="AI25" s="176"/>
      <c r="AJ25" s="178">
        <v>0</v>
      </c>
      <c r="AK25" s="94">
        <v>0</v>
      </c>
      <c r="AL25" s="77">
        <f>G25</f>
        <v>2.5196772462765001E-4</v>
      </c>
      <c r="AM25" s="91"/>
      <c r="AN25" s="177"/>
      <c r="AO25" s="178">
        <v>0</v>
      </c>
      <c r="AP25" s="94">
        <v>0</v>
      </c>
      <c r="AQ25" s="94">
        <v>0</v>
      </c>
      <c r="AR25" s="91"/>
      <c r="AS25" s="177"/>
      <c r="AT25" s="68">
        <f t="shared" si="0"/>
        <v>0</v>
      </c>
      <c r="AU25" s="9">
        <f>L25+Q25+V25+AA25+AF25+AK25+AP25</f>
        <v>1.5557900171662849E-3</v>
      </c>
      <c r="AV25" s="9">
        <f>M25+R25+W25+AB25+AG25+AL25+AQ25</f>
        <v>0.15983564128295097</v>
      </c>
      <c r="AW25" s="9"/>
      <c r="AX25" s="69"/>
      <c r="AY25" s="68">
        <f t="shared" si="3"/>
        <v>0</v>
      </c>
      <c r="AZ25" s="69">
        <f>M25</f>
        <v>0</v>
      </c>
      <c r="BA25" s="68">
        <f t="shared" si="4"/>
        <v>0</v>
      </c>
      <c r="BB25" s="69">
        <f>R25</f>
        <v>1.5557900171662849E-3</v>
      </c>
      <c r="BC25" s="68">
        <f t="shared" si="5"/>
        <v>0</v>
      </c>
      <c r="BD25" s="69">
        <f>W25</f>
        <v>0</v>
      </c>
      <c r="BE25" s="68">
        <f t="shared" si="6"/>
        <v>0</v>
      </c>
      <c r="BF25" s="69">
        <f>AB25</f>
        <v>0</v>
      </c>
      <c r="BG25" s="68">
        <f t="shared" si="7"/>
        <v>0</v>
      </c>
      <c r="BH25" s="69">
        <f>AG25</f>
        <v>0.15802788354115702</v>
      </c>
      <c r="BI25" s="68">
        <f t="shared" si="8"/>
        <v>0</v>
      </c>
      <c r="BJ25" s="69">
        <f>AL25</f>
        <v>2.5196772462765001E-4</v>
      </c>
      <c r="BK25" s="9">
        <f t="shared" si="9"/>
        <v>0</v>
      </c>
      <c r="BL25" s="9">
        <f>AQ25</f>
        <v>0</v>
      </c>
      <c r="BM25" s="68">
        <f t="shared" si="38"/>
        <v>0</v>
      </c>
      <c r="BN25" s="9">
        <f>AV25</f>
        <v>0.15983564128295097</v>
      </c>
      <c r="BO25" s="138">
        <f>AY25+((AZ25-AY25)*'9. BE assumptions'!K25)</f>
        <v>0</v>
      </c>
      <c r="BP25" s="139">
        <f>BA25+((BB25-BA25)*'9. BE assumptions'!L25)</f>
        <v>7.7789500858314246E-4</v>
      </c>
      <c r="BQ25" s="139">
        <f>BC25+((BD25-BC25)*'9. BE assumptions'!M25)</f>
        <v>0</v>
      </c>
      <c r="BR25" s="139">
        <f>BE25+((BF25-BE25)*'9. BE assumptions'!N25)</f>
        <v>0</v>
      </c>
      <c r="BS25" s="139">
        <f>BG25+((BH25-BG25)*'9. BE assumptions'!O25)</f>
        <v>3.9506970885289254E-2</v>
      </c>
      <c r="BT25" s="139">
        <f>BI25+((BJ25-BI25)*'9. BE assumptions'!P25)</f>
        <v>6.2991931156912502E-5</v>
      </c>
      <c r="BU25" s="140">
        <f>BK25+((BL25+BK25)*'9. BE assumptions'!Q25)</f>
        <v>0</v>
      </c>
      <c r="BV25" s="139">
        <f t="shared" si="11"/>
        <v>4.034785782502931E-2</v>
      </c>
      <c r="BW25" s="140">
        <f t="shared" si="12"/>
        <v>0.57344002777914849</v>
      </c>
      <c r="BX25" s="139"/>
      <c r="BY25" s="68">
        <f>B25/100*'8. GVA assumptions'!F$8</f>
        <v>0</v>
      </c>
      <c r="BZ25" s="10">
        <f>C25/100*'8. GVA assumptions'!F$10</f>
        <v>6.5186434233169331E-4</v>
      </c>
      <c r="CA25" s="10">
        <f>D25/100*'8. GVA assumptions'!F$12</f>
        <v>0</v>
      </c>
      <c r="CB25" s="10">
        <f>E25/100*'8. GVA assumptions'!F$13</f>
        <v>0</v>
      </c>
      <c r="CC25" s="10">
        <f>F25/100*'8. GVA assumptions'!F$14</f>
        <v>7.0030947590488765E-2</v>
      </c>
      <c r="CD25" s="10">
        <f>G25/100*'8. GVA assumptions'!F$15</f>
        <v>1.479792045537866E-4</v>
      </c>
      <c r="CE25" s="10">
        <f>H25/100*'8. GVA assumptions'!F$16</f>
        <v>0</v>
      </c>
      <c r="CF25" s="284">
        <f t="shared" si="13"/>
        <v>7.0830791137374241E-2</v>
      </c>
      <c r="CG25" s="10"/>
      <c r="CH25" s="68">
        <f>K25/100*'8. GVA assumptions'!$F$8</f>
        <v>0</v>
      </c>
      <c r="CI25" s="9">
        <f>L25/100*'8. GVA assumptions'!$F$8</f>
        <v>0</v>
      </c>
      <c r="CJ25" s="9">
        <f>M25/100*'8. GVA assumptions'!$F$8</f>
        <v>0</v>
      </c>
      <c r="CK25" s="9"/>
      <c r="CL25" s="69"/>
      <c r="CM25" s="68">
        <f>P25/100*'8. GVA assumptions'!$F$10</f>
        <v>0</v>
      </c>
      <c r="CN25" s="9">
        <f>Q25/100*'8. GVA assumptions'!$F$10</f>
        <v>6.5186434233169331E-4</v>
      </c>
      <c r="CO25" s="9">
        <f>R25/100*'8. GVA assumptions'!$F$10</f>
        <v>6.5186434233169331E-4</v>
      </c>
      <c r="CP25" s="86"/>
      <c r="CQ25" s="70"/>
      <c r="CR25" s="68">
        <f>U25/100*'8. GVA assumptions'!$F$12</f>
        <v>0</v>
      </c>
      <c r="CS25" s="9">
        <f>V25/100*'8. GVA assumptions'!$F$12</f>
        <v>0</v>
      </c>
      <c r="CT25" s="9">
        <f>W25/100*'8. GVA assumptions'!$F$12</f>
        <v>0</v>
      </c>
      <c r="CU25" s="86"/>
      <c r="CV25" s="70"/>
      <c r="CW25" s="68">
        <f>Z25/100*'8. GVA assumptions'!$F$13</f>
        <v>0</v>
      </c>
      <c r="CX25" s="9">
        <f>AA25/100*'8. GVA assumptions'!$F$13</f>
        <v>0</v>
      </c>
      <c r="CY25" s="9">
        <f>AB25/100*'8. GVA assumptions'!$F$13</f>
        <v>0</v>
      </c>
      <c r="CZ25" s="86"/>
      <c r="DA25" s="70"/>
      <c r="DB25" s="68">
        <f>AE25/100*'8. GVA assumptions'!$F$14</f>
        <v>0</v>
      </c>
      <c r="DC25" s="9">
        <f>AF25/100*'8. GVA assumptions'!$F$14</f>
        <v>0</v>
      </c>
      <c r="DD25" s="9">
        <f>AG25/100*'8. GVA assumptions'!$F$14</f>
        <v>7.0030947590488765E-2</v>
      </c>
      <c r="DE25" s="86"/>
      <c r="DF25" s="70"/>
      <c r="DG25" s="68">
        <f>AJ25/100*'8. GVA assumptions'!$F$15</f>
        <v>0</v>
      </c>
      <c r="DH25" s="9">
        <f>AK25/100*'8. GVA assumptions'!$F$15</f>
        <v>0</v>
      </c>
      <c r="DI25" s="9">
        <f>AL25/100*'8. GVA assumptions'!$F$15</f>
        <v>1.479792045537866E-4</v>
      </c>
      <c r="DJ25" s="86"/>
      <c r="DK25" s="70"/>
      <c r="DL25" s="68">
        <f>AO25/100*'8. GVA assumptions'!$F$16</f>
        <v>0</v>
      </c>
      <c r="DM25" s="9">
        <f>AP25/100*'8. GVA assumptions'!$F$16</f>
        <v>0</v>
      </c>
      <c r="DN25" s="9">
        <f>AQ25/100*'8. GVA assumptions'!$F$16</f>
        <v>0</v>
      </c>
      <c r="DO25" s="86"/>
      <c r="DP25" s="70"/>
      <c r="DQ25" s="9">
        <f t="shared" si="1"/>
        <v>0</v>
      </c>
      <c r="DR25" s="10">
        <f>CI25+CN25+CS25+CX25+DC25+DH25+DM25</f>
        <v>6.5186434233169331E-4</v>
      </c>
      <c r="DS25" s="10">
        <f>CJ25+CO25+CT25+CY25+DD25+DI25+DN25</f>
        <v>7.0830791137374241E-2</v>
      </c>
      <c r="DT25" s="10"/>
      <c r="DU25" s="10"/>
      <c r="DV25" s="68">
        <f>AY25/100*'8. GVA assumptions'!$F$8</f>
        <v>0</v>
      </c>
      <c r="DW25" s="9">
        <f>AZ25/100*'8. GVA assumptions'!$F$8</f>
        <v>0</v>
      </c>
      <c r="DX25" s="9">
        <f>BA25/100*'8. GVA assumptions'!$F$10</f>
        <v>0</v>
      </c>
      <c r="DY25" s="9">
        <f>BB25/100*'8. GVA assumptions'!$F$10</f>
        <v>6.5186434233169331E-4</v>
      </c>
      <c r="DZ25" s="9">
        <f>BC25/100*'8. GVA assumptions'!$F$12</f>
        <v>0</v>
      </c>
      <c r="EA25" s="9">
        <f>BD25/100*'8. GVA assumptions'!$F$12</f>
        <v>0</v>
      </c>
      <c r="EB25" s="9">
        <f>BE25/100*'8. GVA assumptions'!$F$13</f>
        <v>0</v>
      </c>
      <c r="EC25" s="9">
        <f>BF25/100*'8. GVA assumptions'!$F$13</f>
        <v>0</v>
      </c>
      <c r="ED25" s="9">
        <f>BG25/100*'8. GVA assumptions'!$F$14</f>
        <v>0</v>
      </c>
      <c r="EE25" s="9">
        <f>BH25/100*'8. GVA assumptions'!$F$14</f>
        <v>7.0030947590488765E-2</v>
      </c>
      <c r="EF25" s="9">
        <f>BI25/100*'8. GVA assumptions'!$F$15</f>
        <v>0</v>
      </c>
      <c r="EG25" s="9">
        <f>BJ25/100*'8. GVA assumptions'!$F$15</f>
        <v>1.479792045537866E-4</v>
      </c>
      <c r="EH25" s="9">
        <f>BK25/100*'8. GVA assumptions'!$F$16</f>
        <v>0</v>
      </c>
      <c r="EI25" s="9">
        <f>BL25/100*'8. GVA assumptions'!$F$16</f>
        <v>0</v>
      </c>
      <c r="EJ25" s="68">
        <f t="shared" si="14"/>
        <v>0</v>
      </c>
      <c r="EK25" s="9">
        <f t="shared" si="15"/>
        <v>7.0830791137374241E-2</v>
      </c>
      <c r="EL25" s="88">
        <f>BO25/100*'8. GVA assumptions'!$F$8</f>
        <v>0</v>
      </c>
      <c r="EM25" s="9">
        <f>BP25/100*'8. GVA assumptions'!$F$10</f>
        <v>3.2593217116584666E-4</v>
      </c>
      <c r="EN25" s="9">
        <f>BQ25/100*'8. GVA assumptions'!$F$12</f>
        <v>0</v>
      </c>
      <c r="EO25" s="9">
        <f>BR25/100*'8. GVA assumptions'!$F$13</f>
        <v>0</v>
      </c>
      <c r="EP25" s="9">
        <f>BS25/100*'8. GVA assumptions'!$F$14</f>
        <v>1.7507736897622191E-2</v>
      </c>
      <c r="EQ25" s="9">
        <f>BT25/100*'8. GVA assumptions'!$F$15</f>
        <v>3.6994801138446651E-5</v>
      </c>
      <c r="ER25" s="69">
        <f>BU25/100*'8. GVA assumptions'!$F$16</f>
        <v>0</v>
      </c>
      <c r="ES25" s="134">
        <f t="shared" si="30"/>
        <v>1.7870663869926483E-2</v>
      </c>
      <c r="ET25" s="140">
        <f t="shared" si="16"/>
        <v>0.25398508219302285</v>
      </c>
    </row>
    <row r="26" spans="1:150" ht="12.75">
      <c r="A26" s="17" t="s">
        <v>355</v>
      </c>
      <c r="B26" s="68">
        <v>0</v>
      </c>
      <c r="C26" s="10">
        <v>0</v>
      </c>
      <c r="D26" s="10">
        <v>0</v>
      </c>
      <c r="E26" s="10">
        <v>0</v>
      </c>
      <c r="F26" s="10">
        <v>1.6930594430728075E-2</v>
      </c>
      <c r="G26" s="10">
        <v>4.5361436234506249E-5</v>
      </c>
      <c r="H26" s="10">
        <v>0</v>
      </c>
      <c r="I26" s="284">
        <f t="shared" si="2"/>
        <v>1.6975955866962582E-2</v>
      </c>
      <c r="J26" s="86"/>
      <c r="K26" s="82">
        <f>B26</f>
        <v>0</v>
      </c>
      <c r="L26" s="77">
        <f>B26</f>
        <v>0</v>
      </c>
      <c r="M26" s="93"/>
      <c r="N26" s="93"/>
      <c r="O26" s="176"/>
      <c r="P26" s="82">
        <f>C26</f>
        <v>0</v>
      </c>
      <c r="Q26" s="77">
        <f>C26</f>
        <v>0</v>
      </c>
      <c r="R26" s="93"/>
      <c r="S26" s="93"/>
      <c r="T26" s="176"/>
      <c r="U26" s="178">
        <v>0</v>
      </c>
      <c r="V26" s="77">
        <f>D26</f>
        <v>0</v>
      </c>
      <c r="W26" s="93"/>
      <c r="X26" s="93"/>
      <c r="Y26" s="176"/>
      <c r="Z26" s="82">
        <f>E26</f>
        <v>0</v>
      </c>
      <c r="AA26" s="77">
        <f>E26</f>
        <v>0</v>
      </c>
      <c r="AB26" s="93"/>
      <c r="AC26" s="93"/>
      <c r="AD26" s="176"/>
      <c r="AE26" s="82">
        <f>F26</f>
        <v>1.6930594430728075E-2</v>
      </c>
      <c r="AF26" s="77">
        <f>F26</f>
        <v>1.6930594430728075E-2</v>
      </c>
      <c r="AG26" s="93"/>
      <c r="AH26" s="93"/>
      <c r="AI26" s="176"/>
      <c r="AJ26" s="82">
        <f>G26</f>
        <v>4.5361436234506249E-5</v>
      </c>
      <c r="AK26" s="77">
        <f>G26</f>
        <v>4.5361436234506249E-5</v>
      </c>
      <c r="AL26" s="93"/>
      <c r="AM26" s="91"/>
      <c r="AN26" s="177"/>
      <c r="AO26" s="68">
        <f>H26</f>
        <v>0</v>
      </c>
      <c r="AP26" s="9">
        <f>H26</f>
        <v>0</v>
      </c>
      <c r="AQ26" s="91"/>
      <c r="AR26" s="91"/>
      <c r="AS26" s="177"/>
      <c r="AT26" s="68">
        <f t="shared" si="0"/>
        <v>1.6975955866962582E-2</v>
      </c>
      <c r="AU26" s="9">
        <f>L26+Q26+V26+AA26+AF26+AK26+AP26</f>
        <v>1.6975955866962582E-2</v>
      </c>
      <c r="AV26" s="9"/>
      <c r="AW26" s="9"/>
      <c r="AX26" s="69"/>
      <c r="AY26" s="68">
        <f t="shared" si="3"/>
        <v>0</v>
      </c>
      <c r="AZ26" s="69">
        <f t="shared" ref="AZ26:AZ27" si="39">L26</f>
        <v>0</v>
      </c>
      <c r="BA26" s="68">
        <f t="shared" si="4"/>
        <v>0</v>
      </c>
      <c r="BB26" s="69">
        <f>Q26</f>
        <v>0</v>
      </c>
      <c r="BC26" s="68">
        <f t="shared" si="5"/>
        <v>0</v>
      </c>
      <c r="BD26" s="69">
        <f>V26</f>
        <v>0</v>
      </c>
      <c r="BE26" s="68">
        <f t="shared" si="6"/>
        <v>0</v>
      </c>
      <c r="BF26" s="69">
        <f t="shared" ref="BF26:BF27" si="40">AA26</f>
        <v>0</v>
      </c>
      <c r="BG26" s="68">
        <f t="shared" si="7"/>
        <v>1.6930594430728075E-2</v>
      </c>
      <c r="BH26" s="69">
        <f t="shared" ref="BH26:BH27" si="41">AF26</f>
        <v>1.6930594430728075E-2</v>
      </c>
      <c r="BI26" s="68">
        <f t="shared" si="8"/>
        <v>4.5361436234506249E-5</v>
      </c>
      <c r="BJ26" s="69">
        <f t="shared" ref="BJ26:BJ27" si="42">AK26</f>
        <v>4.5361436234506249E-5</v>
      </c>
      <c r="BK26" s="9">
        <f t="shared" si="9"/>
        <v>0</v>
      </c>
      <c r="BL26" s="9">
        <f t="shared" ref="BL26:BL27" si="43">AP26</f>
        <v>0</v>
      </c>
      <c r="BM26" s="68">
        <f t="shared" si="38"/>
        <v>1.6975955866962582E-2</v>
      </c>
      <c r="BN26" s="9">
        <f>AU26</f>
        <v>1.6975955866962582E-2</v>
      </c>
      <c r="BO26" s="138">
        <f>AY26+((AZ26-AY26)*'9. BE assumptions'!K26)</f>
        <v>0</v>
      </c>
      <c r="BP26" s="139">
        <f>BA26+((BB26-BA26)*'9. BE assumptions'!L26)</f>
        <v>0</v>
      </c>
      <c r="BQ26" s="139">
        <f>BC26+((BD26-BC26)*'9. BE assumptions'!M26)</f>
        <v>0</v>
      </c>
      <c r="BR26" s="139">
        <f>BE26+((BF26-BE26)*'9. BE assumptions'!N26)</f>
        <v>0</v>
      </c>
      <c r="BS26" s="139">
        <f>BG26+((BH26-BG26)*'9. BE assumptions'!O26)</f>
        <v>1.6930594430728075E-2</v>
      </c>
      <c r="BT26" s="139">
        <f>BI26+((BJ26-BI26)*'9. BE assumptions'!P26)</f>
        <v>4.5361436234506249E-5</v>
      </c>
      <c r="BU26" s="140">
        <f>BK26+((BL26+BK26)*'9. BE assumptions'!Q26)</f>
        <v>0</v>
      </c>
      <c r="BV26" s="139">
        <f t="shared" si="11"/>
        <v>1.6975955866962582E-2</v>
      </c>
      <c r="BW26" s="140">
        <f t="shared" si="12"/>
        <v>0.24126913121741556</v>
      </c>
      <c r="BX26" s="139"/>
      <c r="BY26" s="68">
        <f>B26/100*'8. GVA assumptions'!F$8</f>
        <v>0</v>
      </c>
      <c r="BZ26" s="10">
        <f>C26/100*'8. GVA assumptions'!F$10</f>
        <v>0</v>
      </c>
      <c r="CA26" s="10">
        <f>D26/100*'8. GVA assumptions'!F$12</f>
        <v>0</v>
      </c>
      <c r="CB26" s="10">
        <f>E26/100*'8. GVA assumptions'!F$13</f>
        <v>0</v>
      </c>
      <c r="CC26" s="10">
        <f>F26/100*'8. GVA assumptions'!F$14</f>
        <v>7.5028883807416328E-3</v>
      </c>
      <c r="CD26" s="10">
        <f>G26/100*'8. GVA assumptions'!F$15</f>
        <v>2.6640512237506381E-5</v>
      </c>
      <c r="CE26" s="10">
        <f>H26/100*'8. GVA assumptions'!F$16</f>
        <v>0</v>
      </c>
      <c r="CF26" s="284">
        <f t="shared" si="13"/>
        <v>7.5295288929791392E-3</v>
      </c>
      <c r="CG26" s="10"/>
      <c r="CH26" s="68">
        <f>K26/100*'8. GVA assumptions'!$F$8</f>
        <v>0</v>
      </c>
      <c r="CI26" s="9">
        <f>L26/100*'8. GVA assumptions'!$F$8</f>
        <v>0</v>
      </c>
      <c r="CJ26" s="9"/>
      <c r="CK26" s="9"/>
      <c r="CL26" s="69"/>
      <c r="CM26" s="68">
        <f>P26/100*'8. GVA assumptions'!$F$10</f>
        <v>0</v>
      </c>
      <c r="CN26" s="9">
        <f>Q26/100*'8. GVA assumptions'!$F$10</f>
        <v>0</v>
      </c>
      <c r="CO26" s="86"/>
      <c r="CP26" s="86"/>
      <c r="CQ26" s="70"/>
      <c r="CR26" s="68">
        <f>U26/100*'8. GVA assumptions'!$F$12</f>
        <v>0</v>
      </c>
      <c r="CS26" s="9">
        <f>V26/100*'8. GVA assumptions'!$F$12</f>
        <v>0</v>
      </c>
      <c r="CT26" s="86"/>
      <c r="CU26" s="86"/>
      <c r="CV26" s="70"/>
      <c r="CW26" s="68">
        <f>Z26/100*'8. GVA assumptions'!$F$13</f>
        <v>0</v>
      </c>
      <c r="CX26" s="9">
        <f>AA26/100*'8. GVA assumptions'!$F$13</f>
        <v>0</v>
      </c>
      <c r="CY26" s="86"/>
      <c r="CZ26" s="86"/>
      <c r="DA26" s="70"/>
      <c r="DB26" s="68">
        <f>AE26/100*'8. GVA assumptions'!$F$14</f>
        <v>7.5028883807416328E-3</v>
      </c>
      <c r="DC26" s="9">
        <f>AF26/100*'8. GVA assumptions'!$F$14</f>
        <v>7.5028883807416328E-3</v>
      </c>
      <c r="DD26" s="86"/>
      <c r="DE26" s="86"/>
      <c r="DF26" s="70"/>
      <c r="DG26" s="68">
        <f>AJ26/100*'8. GVA assumptions'!$F$15</f>
        <v>2.6640512237506381E-5</v>
      </c>
      <c r="DH26" s="9">
        <f>AK26/100*'8. GVA assumptions'!$F$15</f>
        <v>2.6640512237506381E-5</v>
      </c>
      <c r="DI26" s="86"/>
      <c r="DJ26" s="86"/>
      <c r="DK26" s="70"/>
      <c r="DL26" s="68">
        <f>AO26/100*'8. GVA assumptions'!$F$16</f>
        <v>0</v>
      </c>
      <c r="DM26" s="9">
        <f>AP26/100*'8. GVA assumptions'!$F$16</f>
        <v>0</v>
      </c>
      <c r="DN26" s="86"/>
      <c r="DO26" s="86"/>
      <c r="DP26" s="70"/>
      <c r="DQ26" s="9">
        <f t="shared" si="1"/>
        <v>7.5295288929791392E-3</v>
      </c>
      <c r="DR26" s="10">
        <f>CI26+CN26+CS26+CX26+DC26+DH26+DM26</f>
        <v>7.5295288929791392E-3</v>
      </c>
      <c r="DS26" s="10"/>
      <c r="DT26" s="10"/>
      <c r="DU26" s="10"/>
      <c r="DV26" s="68">
        <f>AY26/100*'8. GVA assumptions'!$F$8</f>
        <v>0</v>
      </c>
      <c r="DW26" s="9">
        <f>AZ26/100*'8. GVA assumptions'!$F$8</f>
        <v>0</v>
      </c>
      <c r="DX26" s="9">
        <f>BA26/100*'8. GVA assumptions'!$F$10</f>
        <v>0</v>
      </c>
      <c r="DY26" s="9">
        <f>BB26/100*'8. GVA assumptions'!$F$10</f>
        <v>0</v>
      </c>
      <c r="DZ26" s="9">
        <f>BC26/100*'8. GVA assumptions'!$F$12</f>
        <v>0</v>
      </c>
      <c r="EA26" s="9">
        <f>BD26/100*'8. GVA assumptions'!$F$12</f>
        <v>0</v>
      </c>
      <c r="EB26" s="9">
        <f>BE26/100*'8. GVA assumptions'!$F$13</f>
        <v>0</v>
      </c>
      <c r="EC26" s="9">
        <f>BF26/100*'8. GVA assumptions'!$F$13</f>
        <v>0</v>
      </c>
      <c r="ED26" s="9">
        <f>BG26/100*'8. GVA assumptions'!$F$14</f>
        <v>7.5028883807416328E-3</v>
      </c>
      <c r="EE26" s="9">
        <f>BH26/100*'8. GVA assumptions'!$F$14</f>
        <v>7.5028883807416328E-3</v>
      </c>
      <c r="EF26" s="9">
        <f>BI26/100*'8. GVA assumptions'!$F$15</f>
        <v>2.6640512237506381E-5</v>
      </c>
      <c r="EG26" s="9">
        <f>BJ26/100*'8. GVA assumptions'!$F$15</f>
        <v>2.6640512237506381E-5</v>
      </c>
      <c r="EH26" s="9">
        <f>BK26/100*'8. GVA assumptions'!$F$16</f>
        <v>0</v>
      </c>
      <c r="EI26" s="9">
        <f>BL26/100*'8. GVA assumptions'!$F$16</f>
        <v>0</v>
      </c>
      <c r="EJ26" s="68">
        <f t="shared" si="14"/>
        <v>7.5295288929791392E-3</v>
      </c>
      <c r="EK26" s="9">
        <f t="shared" si="15"/>
        <v>7.5295288929791392E-3</v>
      </c>
      <c r="EL26" s="88">
        <f>BO26/100*'8. GVA assumptions'!$F$8</f>
        <v>0</v>
      </c>
      <c r="EM26" s="9">
        <f>BP26/100*'8. GVA assumptions'!$F$10</f>
        <v>0</v>
      </c>
      <c r="EN26" s="9">
        <f>BQ26/100*'8. GVA assumptions'!$F$12</f>
        <v>0</v>
      </c>
      <c r="EO26" s="9">
        <f>BR26/100*'8. GVA assumptions'!$F$13</f>
        <v>0</v>
      </c>
      <c r="EP26" s="9">
        <f>BS26/100*'8. GVA assumptions'!$F$14</f>
        <v>7.5028883807416328E-3</v>
      </c>
      <c r="EQ26" s="9">
        <f>BT26/100*'8. GVA assumptions'!$F$15</f>
        <v>2.6640512237506381E-5</v>
      </c>
      <c r="ER26" s="69">
        <f>BU26/100*'8. GVA assumptions'!$F$16</f>
        <v>0</v>
      </c>
      <c r="ES26" s="134">
        <f t="shared" si="30"/>
        <v>7.5295288929791392E-3</v>
      </c>
      <c r="ET26" s="140">
        <f t="shared" si="16"/>
        <v>0.10701270130072199</v>
      </c>
    </row>
    <row r="27" spans="1:150" ht="12.75">
      <c r="A27" s="72" t="s">
        <v>322</v>
      </c>
      <c r="B27" s="68">
        <v>6.0321935478647497E-8</v>
      </c>
      <c r="C27" s="10">
        <v>5.9124980525241139E-3</v>
      </c>
      <c r="D27" s="10">
        <v>0</v>
      </c>
      <c r="E27" s="10">
        <v>0.18766342146198001</v>
      </c>
      <c r="F27" s="10">
        <v>1.8376540751999031E-3</v>
      </c>
      <c r="G27" s="10">
        <v>4.4549686918799001E-4</v>
      </c>
      <c r="H27" s="10">
        <v>0</v>
      </c>
      <c r="I27" s="284">
        <f t="shared" si="2"/>
        <v>0.19585913078082748</v>
      </c>
      <c r="J27" s="86"/>
      <c r="K27" s="178">
        <v>0</v>
      </c>
      <c r="L27" s="77">
        <f>B27</f>
        <v>6.0321935478647497E-8</v>
      </c>
      <c r="M27" s="96"/>
      <c r="N27" s="93"/>
      <c r="O27" s="176"/>
      <c r="P27" s="178">
        <v>0</v>
      </c>
      <c r="Q27" s="77">
        <f>C27</f>
        <v>5.9124980525241139E-3</v>
      </c>
      <c r="R27" s="96"/>
      <c r="S27" s="93"/>
      <c r="T27" s="176"/>
      <c r="U27" s="178">
        <v>0</v>
      </c>
      <c r="V27" s="94">
        <v>0</v>
      </c>
      <c r="W27" s="77"/>
      <c r="X27" s="93"/>
      <c r="Y27" s="176"/>
      <c r="Z27" s="178">
        <v>0</v>
      </c>
      <c r="AA27" s="94">
        <v>0</v>
      </c>
      <c r="AB27" s="77"/>
      <c r="AC27" s="93"/>
      <c r="AD27" s="176"/>
      <c r="AE27" s="178">
        <v>0</v>
      </c>
      <c r="AF27" s="94">
        <v>0</v>
      </c>
      <c r="AG27" s="77"/>
      <c r="AH27" s="93"/>
      <c r="AI27" s="176"/>
      <c r="AJ27" s="178">
        <v>0</v>
      </c>
      <c r="AK27" s="94">
        <v>0</v>
      </c>
      <c r="AL27" s="77"/>
      <c r="AM27" s="91"/>
      <c r="AN27" s="177"/>
      <c r="AO27" s="178">
        <v>0</v>
      </c>
      <c r="AP27" s="94">
        <v>0</v>
      </c>
      <c r="AQ27" s="9"/>
      <c r="AR27" s="91"/>
      <c r="AS27" s="177"/>
      <c r="AT27" s="68">
        <f t="shared" si="0"/>
        <v>0</v>
      </c>
      <c r="AU27" s="9">
        <f>L27+Q27+V27+AA27+AF27+AK27+AP27</f>
        <v>5.9125583744595927E-3</v>
      </c>
      <c r="AV27" s="9"/>
      <c r="AW27" s="9"/>
      <c r="AX27" s="69"/>
      <c r="AY27" s="68">
        <f t="shared" si="3"/>
        <v>0</v>
      </c>
      <c r="AZ27" s="69">
        <f t="shared" si="39"/>
        <v>6.0321935478647497E-8</v>
      </c>
      <c r="BA27" s="68">
        <f t="shared" si="4"/>
        <v>0</v>
      </c>
      <c r="BB27" s="69">
        <f>Q27</f>
        <v>5.9124980525241139E-3</v>
      </c>
      <c r="BC27" s="68">
        <f t="shared" si="5"/>
        <v>0</v>
      </c>
      <c r="BD27" s="69">
        <f>V27</f>
        <v>0</v>
      </c>
      <c r="BE27" s="68">
        <f t="shared" si="6"/>
        <v>0</v>
      </c>
      <c r="BF27" s="69">
        <f t="shared" si="40"/>
        <v>0</v>
      </c>
      <c r="BG27" s="68">
        <f t="shared" si="7"/>
        <v>0</v>
      </c>
      <c r="BH27" s="69">
        <f t="shared" si="41"/>
        <v>0</v>
      </c>
      <c r="BI27" s="68">
        <f t="shared" si="8"/>
        <v>0</v>
      </c>
      <c r="BJ27" s="69">
        <f t="shared" si="42"/>
        <v>0</v>
      </c>
      <c r="BK27" s="9">
        <f t="shared" si="9"/>
        <v>0</v>
      </c>
      <c r="BL27" s="9">
        <f t="shared" si="43"/>
        <v>0</v>
      </c>
      <c r="BM27" s="68">
        <f t="shared" si="38"/>
        <v>0</v>
      </c>
      <c r="BN27" s="9">
        <f>AU27</f>
        <v>5.9125583744595927E-3</v>
      </c>
      <c r="BO27" s="138">
        <f>AY27+((AZ27-AY27)*'9. BE assumptions'!K27)</f>
        <v>3.0160967739323749E-8</v>
      </c>
      <c r="BP27" s="139">
        <f>BA27+((BB27-BA27)*'9. BE assumptions'!L27)</f>
        <v>2.956249026262057E-3</v>
      </c>
      <c r="BQ27" s="139">
        <f>BC27+((BD27-BC27)*'9. BE assumptions'!M27)</f>
        <v>0</v>
      </c>
      <c r="BR27" s="139">
        <f>BE27+((BF27-BE27)*'9. BE assumptions'!N27)</f>
        <v>0</v>
      </c>
      <c r="BS27" s="139">
        <f>BG27+((BH27-BG27)*'9. BE assumptions'!O27)</f>
        <v>0</v>
      </c>
      <c r="BT27" s="139">
        <f>BI27+((BJ27-BI27)*'9. BE assumptions'!P27)</f>
        <v>0</v>
      </c>
      <c r="BU27" s="140">
        <f>BK27+((BL27+BK27)*'9. BE assumptions'!Q27)</f>
        <v>0</v>
      </c>
      <c r="BV27" s="139">
        <f t="shared" si="11"/>
        <v>2.9562791872297964E-3</v>
      </c>
      <c r="BW27" s="140">
        <f t="shared" si="12"/>
        <v>4.2015832082077625E-2</v>
      </c>
      <c r="BX27" s="139"/>
      <c r="BY27" s="68">
        <f>B27/100*'8. GVA assumptions'!F$8</f>
        <v>2.8650701168430278E-8</v>
      </c>
      <c r="BZ27" s="10">
        <f>C27/100*'8. GVA assumptions'!F$10</f>
        <v>2.4772923158139226E-3</v>
      </c>
      <c r="CA27" s="10">
        <f>D27/100*'8. GVA assumptions'!F$12</f>
        <v>0</v>
      </c>
      <c r="CB27" s="10">
        <f>E27/100*'8. GVA assumptions'!F$13</f>
        <v>9.0870087251923956E-2</v>
      </c>
      <c r="CC27" s="10">
        <f>F27/100*'8. GVA assumptions'!F$14</f>
        <v>8.1436676456060749E-4</v>
      </c>
      <c r="CD27" s="10">
        <f>G27/100*'8. GVA assumptions'!F$15</f>
        <v>2.6163776503939902E-4</v>
      </c>
      <c r="CE27" s="10">
        <f>H27/100*'8. GVA assumptions'!F$16</f>
        <v>0</v>
      </c>
      <c r="CF27" s="284">
        <f t="shared" si="13"/>
        <v>9.4423412748039059E-2</v>
      </c>
      <c r="CG27" s="10"/>
      <c r="CH27" s="68">
        <f>K27/100*'8. GVA assumptions'!$F$8</f>
        <v>0</v>
      </c>
      <c r="CI27" s="9">
        <f>L27/100*'8. GVA assumptions'!$F$8</f>
        <v>2.8650701168430278E-8</v>
      </c>
      <c r="CJ27" s="9"/>
      <c r="CK27" s="9"/>
      <c r="CL27" s="69"/>
      <c r="CM27" s="68">
        <f>P27/100*'8. GVA assumptions'!$F$10</f>
        <v>0</v>
      </c>
      <c r="CN27" s="9">
        <f>Q27/100*'8. GVA assumptions'!$F$10</f>
        <v>2.4772923158139226E-3</v>
      </c>
      <c r="CO27" s="86"/>
      <c r="CP27" s="86"/>
      <c r="CQ27" s="70"/>
      <c r="CR27" s="68">
        <f>U27/100*'8. GVA assumptions'!$F$12</f>
        <v>0</v>
      </c>
      <c r="CS27" s="9">
        <f>V27/100*'8. GVA assumptions'!$F$12</f>
        <v>0</v>
      </c>
      <c r="CT27" s="86"/>
      <c r="CU27" s="86"/>
      <c r="CV27" s="70"/>
      <c r="CW27" s="68">
        <f>Z27/100*'8. GVA assumptions'!$F$13</f>
        <v>0</v>
      </c>
      <c r="CX27" s="9">
        <f>AA27/100*'8. GVA assumptions'!$F$13</f>
        <v>0</v>
      </c>
      <c r="CY27" s="86"/>
      <c r="CZ27" s="86"/>
      <c r="DA27" s="70"/>
      <c r="DB27" s="68">
        <f>AE27/100*'8. GVA assumptions'!$F$14</f>
        <v>0</v>
      </c>
      <c r="DC27" s="9">
        <f>AF27/100*'8. GVA assumptions'!$F$14</f>
        <v>0</v>
      </c>
      <c r="DD27" s="86"/>
      <c r="DE27" s="86"/>
      <c r="DF27" s="70"/>
      <c r="DG27" s="68">
        <f>AJ27/100*'8. GVA assumptions'!$F$15</f>
        <v>0</v>
      </c>
      <c r="DH27" s="9">
        <f>AK27/100*'8. GVA assumptions'!$F$15</f>
        <v>0</v>
      </c>
      <c r="DI27" s="86"/>
      <c r="DJ27" s="86"/>
      <c r="DK27" s="70"/>
      <c r="DL27" s="68">
        <f>AO27/100*'8. GVA assumptions'!$F$16</f>
        <v>0</v>
      </c>
      <c r="DM27" s="9">
        <f>AP27/100*'8. GVA assumptions'!$F$16</f>
        <v>0</v>
      </c>
      <c r="DN27" s="86"/>
      <c r="DO27" s="86"/>
      <c r="DP27" s="70"/>
      <c r="DQ27" s="9">
        <f t="shared" si="1"/>
        <v>0</v>
      </c>
      <c r="DR27" s="10">
        <f>CI27+CN27+CS27+CX27+DC27+DH27+DM27</f>
        <v>2.4773209665150909E-3</v>
      </c>
      <c r="DS27" s="10"/>
      <c r="DT27" s="10"/>
      <c r="DU27" s="10"/>
      <c r="DV27" s="68">
        <f>AY27/100*'8. GVA assumptions'!$F$8</f>
        <v>0</v>
      </c>
      <c r="DW27" s="9">
        <f>AZ27/100*'8. GVA assumptions'!$F$8</f>
        <v>2.8650701168430278E-8</v>
      </c>
      <c r="DX27" s="9">
        <f>BA27/100*'8. GVA assumptions'!$F$10</f>
        <v>0</v>
      </c>
      <c r="DY27" s="9">
        <f>BB27/100*'8. GVA assumptions'!$F$10</f>
        <v>2.4772923158139226E-3</v>
      </c>
      <c r="DZ27" s="9">
        <f>BC27/100*'8. GVA assumptions'!$F$12</f>
        <v>0</v>
      </c>
      <c r="EA27" s="9">
        <f>BD27/100*'8. GVA assumptions'!$F$12</f>
        <v>0</v>
      </c>
      <c r="EB27" s="9">
        <f>BE27/100*'8. GVA assumptions'!$F$13</f>
        <v>0</v>
      </c>
      <c r="EC27" s="9">
        <f>BF27/100*'8. GVA assumptions'!$F$13</f>
        <v>0</v>
      </c>
      <c r="ED27" s="9">
        <f>BG27/100*'8. GVA assumptions'!$F$14</f>
        <v>0</v>
      </c>
      <c r="EE27" s="9">
        <f>BH27/100*'8. GVA assumptions'!$F$14</f>
        <v>0</v>
      </c>
      <c r="EF27" s="9">
        <f>BI27/100*'8. GVA assumptions'!$F$15</f>
        <v>0</v>
      </c>
      <c r="EG27" s="9">
        <f>BJ27/100*'8. GVA assumptions'!$F$15</f>
        <v>0</v>
      </c>
      <c r="EH27" s="9">
        <f>BK27/100*'8. GVA assumptions'!$F$16</f>
        <v>0</v>
      </c>
      <c r="EI27" s="9">
        <f>BL27/100*'8. GVA assumptions'!$F$16</f>
        <v>0</v>
      </c>
      <c r="EJ27" s="68">
        <f t="shared" si="14"/>
        <v>0</v>
      </c>
      <c r="EK27" s="9">
        <f t="shared" si="15"/>
        <v>2.4773209665150909E-3</v>
      </c>
      <c r="EL27" s="88">
        <f>BO27/100*'8. GVA assumptions'!$F$8</f>
        <v>1.4325350584215139E-8</v>
      </c>
      <c r="EM27" s="9">
        <f>BP27/100*'8. GVA assumptions'!$F$10</f>
        <v>1.2386461579069613E-3</v>
      </c>
      <c r="EN27" s="9">
        <f>BQ27/100*'8. GVA assumptions'!$F$12</f>
        <v>0</v>
      </c>
      <c r="EO27" s="9">
        <f>BR27/100*'8. GVA assumptions'!$F$13</f>
        <v>0</v>
      </c>
      <c r="EP27" s="9">
        <f>BS27/100*'8. GVA assumptions'!$F$14</f>
        <v>0</v>
      </c>
      <c r="EQ27" s="9">
        <f>BT27/100*'8. GVA assumptions'!$F$15</f>
        <v>0</v>
      </c>
      <c r="ER27" s="69">
        <f>BU27/100*'8. GVA assumptions'!$F$16</f>
        <v>0</v>
      </c>
      <c r="ES27" s="134">
        <f t="shared" si="30"/>
        <v>1.2386604832575455E-3</v>
      </c>
      <c r="ET27" s="140">
        <f t="shared" si="16"/>
        <v>1.7604342342247371E-2</v>
      </c>
    </row>
    <row r="28" spans="1:150" ht="12.75">
      <c r="A28" s="72" t="s">
        <v>364</v>
      </c>
      <c r="B28" s="68">
        <v>7.9519622433712152E-5</v>
      </c>
      <c r="C28" s="10">
        <v>6.9909153522352294E-4</v>
      </c>
      <c r="D28" s="10">
        <v>0</v>
      </c>
      <c r="E28" s="10">
        <v>3.5097875287111717E-2</v>
      </c>
      <c r="F28" s="10">
        <v>4.6971563157799335E-3</v>
      </c>
      <c r="G28" s="10">
        <v>1.299340423008217E-3</v>
      </c>
      <c r="H28" s="10">
        <v>0</v>
      </c>
      <c r="I28" s="284">
        <f t="shared" si="2"/>
        <v>4.1872983183557096E-2</v>
      </c>
      <c r="J28" s="86"/>
      <c r="K28" s="82">
        <f>B28</f>
        <v>7.9519622433712152E-5</v>
      </c>
      <c r="L28" s="77"/>
      <c r="M28" s="77"/>
      <c r="N28" s="93"/>
      <c r="O28" s="176"/>
      <c r="P28" s="82">
        <f>C28</f>
        <v>6.9909153522352294E-4</v>
      </c>
      <c r="Q28" s="77"/>
      <c r="R28" s="77"/>
      <c r="S28" s="93"/>
      <c r="T28" s="176"/>
      <c r="U28" s="178">
        <v>0</v>
      </c>
      <c r="V28" s="77"/>
      <c r="W28" s="77"/>
      <c r="X28" s="93"/>
      <c r="Y28" s="176"/>
      <c r="Z28" s="178">
        <v>0</v>
      </c>
      <c r="AA28" s="77"/>
      <c r="AB28" s="77"/>
      <c r="AC28" s="93"/>
      <c r="AD28" s="176"/>
      <c r="AE28" s="178">
        <v>0</v>
      </c>
      <c r="AF28" s="77"/>
      <c r="AG28" s="77"/>
      <c r="AH28" s="93"/>
      <c r="AI28" s="176"/>
      <c r="AJ28" s="178">
        <v>0</v>
      </c>
      <c r="AK28" s="77"/>
      <c r="AL28" s="77"/>
      <c r="AM28" s="91"/>
      <c r="AN28" s="177"/>
      <c r="AO28" s="178">
        <v>0</v>
      </c>
      <c r="AP28" s="94"/>
      <c r="AQ28" s="9"/>
      <c r="AR28" s="91"/>
      <c r="AS28" s="177"/>
      <c r="AT28" s="68">
        <f t="shared" si="0"/>
        <v>7.7861115765723505E-4</v>
      </c>
      <c r="AU28" s="9"/>
      <c r="AV28" s="9"/>
      <c r="AW28" s="9"/>
      <c r="AX28" s="69"/>
      <c r="AY28" s="68">
        <f t="shared" si="3"/>
        <v>7.9519622433712152E-5</v>
      </c>
      <c r="AZ28" s="69">
        <f>K28</f>
        <v>7.9519622433712152E-5</v>
      </c>
      <c r="BA28" s="68">
        <f t="shared" si="4"/>
        <v>6.9909153522352294E-4</v>
      </c>
      <c r="BB28" s="69">
        <f>P28</f>
        <v>6.9909153522352294E-4</v>
      </c>
      <c r="BC28" s="68">
        <f t="shared" si="5"/>
        <v>0</v>
      </c>
      <c r="BD28" s="69">
        <f>U28</f>
        <v>0</v>
      </c>
      <c r="BE28" s="68">
        <f t="shared" si="6"/>
        <v>0</v>
      </c>
      <c r="BF28" s="69">
        <f>Z28</f>
        <v>0</v>
      </c>
      <c r="BG28" s="68">
        <f t="shared" si="7"/>
        <v>0</v>
      </c>
      <c r="BH28" s="69">
        <f>AE28</f>
        <v>0</v>
      </c>
      <c r="BI28" s="68">
        <f t="shared" si="8"/>
        <v>0</v>
      </c>
      <c r="BJ28" s="69">
        <f>AJ28</f>
        <v>0</v>
      </c>
      <c r="BK28" s="9">
        <f t="shared" si="9"/>
        <v>0</v>
      </c>
      <c r="BL28" s="9">
        <f>AO28</f>
        <v>0</v>
      </c>
      <c r="BM28" s="68">
        <f t="shared" si="38"/>
        <v>7.7861115765723505E-4</v>
      </c>
      <c r="BN28" s="9">
        <f>AT28</f>
        <v>7.7861115765723505E-4</v>
      </c>
      <c r="BO28" s="138">
        <f>AY28+((AZ28-AY28)*'9. BE assumptions'!K28)</f>
        <v>7.9519622433712152E-5</v>
      </c>
      <c r="BP28" s="139">
        <f>BA28+((BB28-BA28)*'9. BE assumptions'!L28)</f>
        <v>6.9909153522352294E-4</v>
      </c>
      <c r="BQ28" s="139">
        <f>BC28+((BD28-BC28)*'9. BE assumptions'!M28)</f>
        <v>0</v>
      </c>
      <c r="BR28" s="139">
        <f>BE28+((BF28-BE28)*'9. BE assumptions'!N28)</f>
        <v>0</v>
      </c>
      <c r="BS28" s="139">
        <f>BG28+((BH28-BG28)*'9. BE assumptions'!O28)</f>
        <v>0</v>
      </c>
      <c r="BT28" s="139">
        <f>BI28+((BJ28-BI28)*'9. BE assumptions'!P28)</f>
        <v>0</v>
      </c>
      <c r="BU28" s="140">
        <f>BK28+((BL28+BK28)*'9. BE assumptions'!Q28)</f>
        <v>0</v>
      </c>
      <c r="BV28" s="139">
        <f t="shared" si="11"/>
        <v>7.7861115765723505E-4</v>
      </c>
      <c r="BW28" s="140">
        <f t="shared" si="12"/>
        <v>1.1065935788024587E-2</v>
      </c>
      <c r="BX28" s="139"/>
      <c r="BY28" s="68">
        <f>B28/100*'8. GVA assumptions'!F$8</f>
        <v>3.7768896526557109E-5</v>
      </c>
      <c r="BZ28" s="10">
        <f>C28/100*'8. GVA assumptions'!F$10</f>
        <v>2.9291410718020332E-4</v>
      </c>
      <c r="CA28" s="10">
        <f>D28/100*'8. GVA assumptions'!F$12</f>
        <v>0</v>
      </c>
      <c r="CB28" s="10">
        <f>E28/100*'8. GVA assumptions'!F$13</f>
        <v>1.6995038057233434E-2</v>
      </c>
      <c r="CC28" s="10">
        <f>F28/100*'8. GVA assumptions'!F$14</f>
        <v>2.0815713050352062E-3</v>
      </c>
      <c r="CD28" s="10">
        <f>G28/100*'8. GVA assumptions'!F$15</f>
        <v>7.6309520406026227E-4</v>
      </c>
      <c r="CE28" s="10">
        <f>H28/100*'8. GVA assumptions'!F$16</f>
        <v>0</v>
      </c>
      <c r="CF28" s="284">
        <f t="shared" si="13"/>
        <v>2.0170387570035662E-2</v>
      </c>
      <c r="CG28" s="10"/>
      <c r="CH28" s="68">
        <f>K28/100*'8. GVA assumptions'!$F$8</f>
        <v>3.7768896526557109E-5</v>
      </c>
      <c r="CI28" s="9"/>
      <c r="CJ28" s="9"/>
      <c r="CK28" s="9"/>
      <c r="CL28" s="69"/>
      <c r="CM28" s="68">
        <f>P28/100*'8. GVA assumptions'!$F$10</f>
        <v>2.9291410718020332E-4</v>
      </c>
      <c r="CN28" s="86"/>
      <c r="CO28" s="86"/>
      <c r="CP28" s="86"/>
      <c r="CQ28" s="70"/>
      <c r="CR28" s="68">
        <f>U28/100*'8. GVA assumptions'!$F$12</f>
        <v>0</v>
      </c>
      <c r="CS28" s="86"/>
      <c r="CT28" s="86"/>
      <c r="CU28" s="86"/>
      <c r="CV28" s="70"/>
      <c r="CW28" s="68">
        <f>Z28/100*'8. GVA assumptions'!$F$13</f>
        <v>0</v>
      </c>
      <c r="CX28" s="86"/>
      <c r="CY28" s="86"/>
      <c r="CZ28" s="86"/>
      <c r="DA28" s="70"/>
      <c r="DB28" s="68">
        <f>AE28/100*'8. GVA assumptions'!$F$14</f>
        <v>0</v>
      </c>
      <c r="DC28" s="86"/>
      <c r="DD28" s="86"/>
      <c r="DE28" s="86"/>
      <c r="DF28" s="70"/>
      <c r="DG28" s="68">
        <f>AJ28/100*'8. GVA assumptions'!$F$15</f>
        <v>0</v>
      </c>
      <c r="DH28" s="86"/>
      <c r="DI28" s="86"/>
      <c r="DJ28" s="86"/>
      <c r="DK28" s="70"/>
      <c r="DL28" s="68">
        <f>AO28/100*'8. GVA assumptions'!$F$16</f>
        <v>0</v>
      </c>
      <c r="DM28" s="86"/>
      <c r="DN28" s="86"/>
      <c r="DO28" s="86"/>
      <c r="DP28" s="70"/>
      <c r="DQ28" s="9">
        <f t="shared" si="1"/>
        <v>3.3068300370676045E-4</v>
      </c>
      <c r="DR28" s="10"/>
      <c r="DS28" s="10"/>
      <c r="DT28" s="10"/>
      <c r="DU28" s="10"/>
      <c r="DV28" s="68">
        <f>AY28/100*'8. GVA assumptions'!$F$8</f>
        <v>3.7768896526557109E-5</v>
      </c>
      <c r="DW28" s="9">
        <f>AZ28/100*'8. GVA assumptions'!$F$8</f>
        <v>3.7768896526557109E-5</v>
      </c>
      <c r="DX28" s="9">
        <f>BA28/100*'8. GVA assumptions'!$F$10</f>
        <v>2.9291410718020332E-4</v>
      </c>
      <c r="DY28" s="9">
        <f>BB28/100*'8. GVA assumptions'!$F$10</f>
        <v>2.9291410718020332E-4</v>
      </c>
      <c r="DZ28" s="9">
        <f>BC28/100*'8. GVA assumptions'!$F$12</f>
        <v>0</v>
      </c>
      <c r="EA28" s="9">
        <f>BD28/100*'8. GVA assumptions'!$F$12</f>
        <v>0</v>
      </c>
      <c r="EB28" s="9">
        <f>BE28/100*'8. GVA assumptions'!$F$13</f>
        <v>0</v>
      </c>
      <c r="EC28" s="9">
        <f>BF28/100*'8. GVA assumptions'!$F$13</f>
        <v>0</v>
      </c>
      <c r="ED28" s="9">
        <f>BG28/100*'8. GVA assumptions'!$F$14</f>
        <v>0</v>
      </c>
      <c r="EE28" s="9">
        <f>BH28/100*'8. GVA assumptions'!$F$14</f>
        <v>0</v>
      </c>
      <c r="EF28" s="9">
        <f>BI28/100*'8. GVA assumptions'!$F$15</f>
        <v>0</v>
      </c>
      <c r="EG28" s="9">
        <f>BJ28/100*'8. GVA assumptions'!$F$15</f>
        <v>0</v>
      </c>
      <c r="EH28" s="9">
        <f>BK28/100*'8. GVA assumptions'!$F$16</f>
        <v>0</v>
      </c>
      <c r="EI28" s="9">
        <f>BL28/100*'8. GVA assumptions'!$F$16</f>
        <v>0</v>
      </c>
      <c r="EJ28" s="68">
        <f t="shared" si="14"/>
        <v>3.3068300370676045E-4</v>
      </c>
      <c r="EK28" s="9">
        <f t="shared" si="15"/>
        <v>3.3068300370676045E-4</v>
      </c>
      <c r="EL28" s="88">
        <f>BO28/100*'8. GVA assumptions'!$F$8</f>
        <v>3.7768896526557109E-5</v>
      </c>
      <c r="EM28" s="9">
        <f>BP28/100*'8. GVA assumptions'!$F$10</f>
        <v>2.9291410718020332E-4</v>
      </c>
      <c r="EN28" s="9">
        <f>BQ28/100*'8. GVA assumptions'!$F$12</f>
        <v>0</v>
      </c>
      <c r="EO28" s="9">
        <f>BR28/100*'8. GVA assumptions'!$F$13</f>
        <v>0</v>
      </c>
      <c r="EP28" s="9">
        <f>BS28/100*'8. GVA assumptions'!$F$14</f>
        <v>0</v>
      </c>
      <c r="EQ28" s="9">
        <f>BT28/100*'8. GVA assumptions'!$F$15</f>
        <v>0</v>
      </c>
      <c r="ER28" s="69">
        <f>BU28/100*'8. GVA assumptions'!$F$16</f>
        <v>0</v>
      </c>
      <c r="ES28" s="134">
        <f t="shared" si="30"/>
        <v>3.3068300370676045E-4</v>
      </c>
      <c r="ET28" s="140">
        <f t="shared" si="16"/>
        <v>4.6998002137814687E-3</v>
      </c>
    </row>
    <row r="29" spans="1:150" ht="12.75">
      <c r="A29" s="72" t="s">
        <v>323</v>
      </c>
      <c r="B29" s="68">
        <v>8.0291645216518242E-5</v>
      </c>
      <c r="C29" s="10">
        <v>1.6648763862361026E-3</v>
      </c>
      <c r="D29" s="10">
        <v>2.1797593531581076E-8</v>
      </c>
      <c r="E29" s="10">
        <v>1.0848255156220244E-2</v>
      </c>
      <c r="F29" s="10">
        <v>9.0282375521453257E-3</v>
      </c>
      <c r="G29" s="10">
        <v>6.4926613446621992E-3</v>
      </c>
      <c r="H29" s="10">
        <v>0</v>
      </c>
      <c r="I29" s="284">
        <f t="shared" si="2"/>
        <v>2.8114343882073921E-2</v>
      </c>
      <c r="J29" s="86"/>
      <c r="K29" s="178">
        <v>0</v>
      </c>
      <c r="L29" s="77"/>
      <c r="M29" s="77"/>
      <c r="N29" s="93"/>
      <c r="O29" s="176"/>
      <c r="P29" s="178">
        <v>0</v>
      </c>
      <c r="Q29" s="77"/>
      <c r="R29" s="77"/>
      <c r="S29" s="93"/>
      <c r="T29" s="176"/>
      <c r="U29" s="178">
        <v>0</v>
      </c>
      <c r="V29" s="77"/>
      <c r="W29" s="77"/>
      <c r="X29" s="93"/>
      <c r="Y29" s="176"/>
      <c r="Z29" s="178">
        <v>0</v>
      </c>
      <c r="AA29" s="77"/>
      <c r="AB29" s="77"/>
      <c r="AC29" s="93"/>
      <c r="AD29" s="176"/>
      <c r="AE29" s="178">
        <v>0</v>
      </c>
      <c r="AF29" s="77"/>
      <c r="AG29" s="77"/>
      <c r="AH29" s="93"/>
      <c r="AI29" s="176"/>
      <c r="AJ29" s="178">
        <v>0</v>
      </c>
      <c r="AK29" s="77"/>
      <c r="AL29" s="77"/>
      <c r="AM29" s="91"/>
      <c r="AN29" s="177"/>
      <c r="AO29" s="178">
        <v>0</v>
      </c>
      <c r="AP29" s="9"/>
      <c r="AQ29" s="9"/>
      <c r="AR29" s="91"/>
      <c r="AS29" s="177"/>
      <c r="AT29" s="68">
        <f t="shared" si="0"/>
        <v>0</v>
      </c>
      <c r="AU29" s="9"/>
      <c r="AV29" s="9"/>
      <c r="AW29" s="9"/>
      <c r="AX29" s="69"/>
      <c r="AY29" s="68">
        <f t="shared" si="3"/>
        <v>0</v>
      </c>
      <c r="AZ29" s="69">
        <f>K29</f>
        <v>0</v>
      </c>
      <c r="BA29" s="68">
        <f t="shared" si="4"/>
        <v>0</v>
      </c>
      <c r="BB29" s="69">
        <f>P29</f>
        <v>0</v>
      </c>
      <c r="BC29" s="68">
        <f t="shared" si="5"/>
        <v>0</v>
      </c>
      <c r="BD29" s="69">
        <f>U29</f>
        <v>0</v>
      </c>
      <c r="BE29" s="68">
        <f t="shared" si="6"/>
        <v>0</v>
      </c>
      <c r="BF29" s="69">
        <f>Z29</f>
        <v>0</v>
      </c>
      <c r="BG29" s="68">
        <f t="shared" si="7"/>
        <v>0</v>
      </c>
      <c r="BH29" s="69">
        <f>AE29</f>
        <v>0</v>
      </c>
      <c r="BI29" s="68">
        <f t="shared" si="8"/>
        <v>0</v>
      </c>
      <c r="BJ29" s="69">
        <f>AJ29</f>
        <v>0</v>
      </c>
      <c r="BK29" s="9">
        <f t="shared" si="9"/>
        <v>0</v>
      </c>
      <c r="BL29" s="9">
        <f t="shared" ref="BL29:BL35" si="44">AO29</f>
        <v>0</v>
      </c>
      <c r="BM29" s="68">
        <f t="shared" si="38"/>
        <v>0</v>
      </c>
      <c r="BN29" s="9">
        <f>AT29</f>
        <v>0</v>
      </c>
      <c r="BO29" s="138">
        <f>AY29+((AZ29-AY29)*'9. BE assumptions'!K29)</f>
        <v>0</v>
      </c>
      <c r="BP29" s="139">
        <f>BA29+((BB29-BA29)*'9. BE assumptions'!L29)</f>
        <v>0</v>
      </c>
      <c r="BQ29" s="139">
        <f>BC29+((BD29-BC29)*'9. BE assumptions'!M29)</f>
        <v>0</v>
      </c>
      <c r="BR29" s="139">
        <f>BE29+((BF29-BE29)*'9. BE assumptions'!N29)</f>
        <v>0</v>
      </c>
      <c r="BS29" s="139">
        <f>BG29+((BH29-BG29)*'9. BE assumptions'!O29)</f>
        <v>0</v>
      </c>
      <c r="BT29" s="139">
        <f>BI29+((BJ29-BI29)*'9. BE assumptions'!P29)</f>
        <v>0</v>
      </c>
      <c r="BU29" s="140">
        <f>BK29+((BL29+BK29)*'9. BE assumptions'!Q29)</f>
        <v>0</v>
      </c>
      <c r="BV29" s="139">
        <f t="shared" si="11"/>
        <v>0</v>
      </c>
      <c r="BW29" s="140">
        <f t="shared" si="12"/>
        <v>0</v>
      </c>
      <c r="BX29" s="139"/>
      <c r="BY29" s="68">
        <f>B29/100*'8. GVA assumptions'!F$8</f>
        <v>3.8135578959239105E-5</v>
      </c>
      <c r="BZ29" s="10">
        <f>C29/100*'8. GVA assumptions'!F$10</f>
        <v>6.9757071237292021E-4</v>
      </c>
      <c r="CA29" s="10">
        <f>D29/100*'8. GVA assumptions'!F$12</f>
        <v>1.2183918945221806E-8</v>
      </c>
      <c r="CB29" s="10">
        <f>E29/100*'8. GVA assumptions'!F$13</f>
        <v>5.2529250766995298E-3</v>
      </c>
      <c r="CC29" s="10">
        <f>F29/100*'8. GVA assumptions'!F$14</f>
        <v>4.000914374608493E-3</v>
      </c>
      <c r="CD29" s="10">
        <f>G29/100*'8. GVA assumptions'!F$15</f>
        <v>3.8131028989527908E-3</v>
      </c>
      <c r="CE29" s="10">
        <f>H29/100*'8. GVA assumptions'!F$16</f>
        <v>0</v>
      </c>
      <c r="CF29" s="284">
        <f t="shared" si="13"/>
        <v>1.3802660825511919E-2</v>
      </c>
      <c r="CG29" s="10"/>
      <c r="CH29" s="68">
        <f>K29/100*'8. GVA assumptions'!$F$8</f>
        <v>0</v>
      </c>
      <c r="CI29" s="9"/>
      <c r="CJ29" s="9"/>
      <c r="CK29" s="9"/>
      <c r="CL29" s="69"/>
      <c r="CM29" s="68">
        <f>P29/100*'8. GVA assumptions'!$F$10</f>
        <v>0</v>
      </c>
      <c r="CN29" s="86"/>
      <c r="CO29" s="86"/>
      <c r="CP29" s="86"/>
      <c r="CQ29" s="70"/>
      <c r="CR29" s="68">
        <f>U29/100*'8. GVA assumptions'!$F$12</f>
        <v>0</v>
      </c>
      <c r="CS29" s="86"/>
      <c r="CT29" s="86"/>
      <c r="CU29" s="86"/>
      <c r="CV29" s="70"/>
      <c r="CW29" s="68">
        <f>Z29/100*'8. GVA assumptions'!$F$13</f>
        <v>0</v>
      </c>
      <c r="CX29" s="86"/>
      <c r="CY29" s="86"/>
      <c r="CZ29" s="86"/>
      <c r="DA29" s="70"/>
      <c r="DB29" s="68">
        <f>AE29/100*'8. GVA assumptions'!$F$14</f>
        <v>0</v>
      </c>
      <c r="DC29" s="86"/>
      <c r="DD29" s="86"/>
      <c r="DE29" s="86"/>
      <c r="DF29" s="70"/>
      <c r="DG29" s="68">
        <f>AJ29/100*'8. GVA assumptions'!$F$15</f>
        <v>0</v>
      </c>
      <c r="DH29" s="86"/>
      <c r="DI29" s="86"/>
      <c r="DJ29" s="86"/>
      <c r="DK29" s="70"/>
      <c r="DL29" s="68">
        <f>AO29/100*'8. GVA assumptions'!$F$16</f>
        <v>0</v>
      </c>
      <c r="DM29" s="86"/>
      <c r="DN29" s="86"/>
      <c r="DO29" s="86"/>
      <c r="DP29" s="70"/>
      <c r="DQ29" s="9">
        <f t="shared" si="1"/>
        <v>0</v>
      </c>
      <c r="DR29" s="10"/>
      <c r="DS29" s="10"/>
      <c r="DT29" s="10"/>
      <c r="DU29" s="10"/>
      <c r="DV29" s="68">
        <f>AY29/100*'8. GVA assumptions'!$F$8</f>
        <v>0</v>
      </c>
      <c r="DW29" s="9">
        <f>AZ29/100*'8. GVA assumptions'!$F$8</f>
        <v>0</v>
      </c>
      <c r="DX29" s="9">
        <f>BA29/100*'8. GVA assumptions'!$F$10</f>
        <v>0</v>
      </c>
      <c r="DY29" s="9">
        <f>BB29/100*'8. GVA assumptions'!$F$10</f>
        <v>0</v>
      </c>
      <c r="DZ29" s="9">
        <f>BC29/100*'8. GVA assumptions'!$F$12</f>
        <v>0</v>
      </c>
      <c r="EA29" s="9">
        <f>BD29/100*'8. GVA assumptions'!$F$12</f>
        <v>0</v>
      </c>
      <c r="EB29" s="9">
        <f>BE29/100*'8. GVA assumptions'!$F$13</f>
        <v>0</v>
      </c>
      <c r="EC29" s="9">
        <f>BF29/100*'8. GVA assumptions'!$F$13</f>
        <v>0</v>
      </c>
      <c r="ED29" s="9">
        <f>BG29/100*'8. GVA assumptions'!$F$14</f>
        <v>0</v>
      </c>
      <c r="EE29" s="9">
        <f>BH29/100*'8. GVA assumptions'!$F$14</f>
        <v>0</v>
      </c>
      <c r="EF29" s="9">
        <f>BI29/100*'8. GVA assumptions'!$F$15</f>
        <v>0</v>
      </c>
      <c r="EG29" s="9">
        <f>BJ29/100*'8. GVA assumptions'!$F$15</f>
        <v>0</v>
      </c>
      <c r="EH29" s="9">
        <f>BK29/100*'8. GVA assumptions'!$F$16</f>
        <v>0</v>
      </c>
      <c r="EI29" s="9">
        <f>BL29/100*'8. GVA assumptions'!$F$16</f>
        <v>0</v>
      </c>
      <c r="EJ29" s="68">
        <f t="shared" si="14"/>
        <v>0</v>
      </c>
      <c r="EK29" s="9">
        <f t="shared" si="15"/>
        <v>0</v>
      </c>
      <c r="EL29" s="88">
        <f>BO29/100*'8. GVA assumptions'!$F$8</f>
        <v>0</v>
      </c>
      <c r="EM29" s="9">
        <f>BP29/100*'8. GVA assumptions'!$F$10</f>
        <v>0</v>
      </c>
      <c r="EN29" s="9">
        <f>BQ29/100*'8. GVA assumptions'!$F$12</f>
        <v>0</v>
      </c>
      <c r="EO29" s="9">
        <f>BR29/100*'8. GVA assumptions'!$F$13</f>
        <v>0</v>
      </c>
      <c r="EP29" s="9">
        <f>BS29/100*'8. GVA assumptions'!$F$14</f>
        <v>0</v>
      </c>
      <c r="EQ29" s="9">
        <f>BT29/100*'8. GVA assumptions'!$F$15</f>
        <v>0</v>
      </c>
      <c r="ER29" s="69">
        <f>BU29/100*'8. GVA assumptions'!$F$16</f>
        <v>0</v>
      </c>
      <c r="ES29" s="134">
        <f t="shared" si="30"/>
        <v>0</v>
      </c>
      <c r="ET29" s="140">
        <f t="shared" si="16"/>
        <v>0</v>
      </c>
    </row>
    <row r="30" spans="1:150" ht="12.75">
      <c r="A30" s="17" t="s">
        <v>356</v>
      </c>
      <c r="B30" s="68">
        <v>2.023806057796355E-10</v>
      </c>
      <c r="C30" s="10">
        <v>2.62023781863124E-4</v>
      </c>
      <c r="D30" s="10">
        <v>0</v>
      </c>
      <c r="E30" s="10">
        <v>1.3965451105846377E-3</v>
      </c>
      <c r="F30" s="10">
        <v>3.4275368531292498E-5</v>
      </c>
      <c r="G30" s="10">
        <v>2.9838053315130751E-6</v>
      </c>
      <c r="H30" s="10">
        <v>0</v>
      </c>
      <c r="I30" s="284">
        <f t="shared" si="2"/>
        <v>1.6958282686911732E-3</v>
      </c>
      <c r="J30" s="86"/>
      <c r="K30" s="178">
        <v>0</v>
      </c>
      <c r="L30" s="77"/>
      <c r="M30" s="77"/>
      <c r="N30" s="93"/>
      <c r="O30" s="176"/>
      <c r="P30" s="178">
        <v>0</v>
      </c>
      <c r="Q30" s="77"/>
      <c r="R30" s="77"/>
      <c r="S30" s="93"/>
      <c r="T30" s="176"/>
      <c r="U30" s="178">
        <v>0</v>
      </c>
      <c r="V30" s="77"/>
      <c r="W30" s="77"/>
      <c r="X30" s="93"/>
      <c r="Y30" s="176"/>
      <c r="Z30" s="178">
        <v>0</v>
      </c>
      <c r="AA30" s="77"/>
      <c r="AB30" s="77"/>
      <c r="AC30" s="93"/>
      <c r="AD30" s="176"/>
      <c r="AE30" s="178">
        <v>0</v>
      </c>
      <c r="AF30" s="77"/>
      <c r="AG30" s="77"/>
      <c r="AH30" s="93"/>
      <c r="AI30" s="176"/>
      <c r="AJ30" s="178">
        <v>0</v>
      </c>
      <c r="AK30" s="77"/>
      <c r="AL30" s="77"/>
      <c r="AM30" s="91"/>
      <c r="AN30" s="177"/>
      <c r="AO30" s="178">
        <v>0</v>
      </c>
      <c r="AP30" s="9"/>
      <c r="AQ30" s="9"/>
      <c r="AR30" s="91"/>
      <c r="AS30" s="177"/>
      <c r="AT30" s="68">
        <f t="shared" si="0"/>
        <v>0</v>
      </c>
      <c r="AU30" s="9"/>
      <c r="AV30" s="9"/>
      <c r="AW30" s="9"/>
      <c r="AX30" s="69"/>
      <c r="AY30" s="68">
        <f t="shared" si="3"/>
        <v>0</v>
      </c>
      <c r="AZ30" s="69">
        <f>K30</f>
        <v>0</v>
      </c>
      <c r="BA30" s="68">
        <f t="shared" si="4"/>
        <v>0</v>
      </c>
      <c r="BB30" s="69">
        <f>P30</f>
        <v>0</v>
      </c>
      <c r="BC30" s="68">
        <f t="shared" si="5"/>
        <v>0</v>
      </c>
      <c r="BD30" s="69">
        <f>U30</f>
        <v>0</v>
      </c>
      <c r="BE30" s="68">
        <f t="shared" si="6"/>
        <v>0</v>
      </c>
      <c r="BF30" s="69">
        <f>Z30</f>
        <v>0</v>
      </c>
      <c r="BG30" s="68">
        <f t="shared" si="7"/>
        <v>0</v>
      </c>
      <c r="BH30" s="69">
        <f>AE30</f>
        <v>0</v>
      </c>
      <c r="BI30" s="68">
        <f t="shared" si="8"/>
        <v>0</v>
      </c>
      <c r="BJ30" s="69">
        <f>AJ30</f>
        <v>0</v>
      </c>
      <c r="BK30" s="9">
        <f t="shared" si="9"/>
        <v>0</v>
      </c>
      <c r="BL30" s="9">
        <f t="shared" si="44"/>
        <v>0</v>
      </c>
      <c r="BM30" s="68">
        <f t="shared" si="38"/>
        <v>0</v>
      </c>
      <c r="BN30" s="9">
        <f>AT30</f>
        <v>0</v>
      </c>
      <c r="BO30" s="138">
        <f>AY30+((AZ30-AY30)*'9. BE assumptions'!K30)</f>
        <v>0</v>
      </c>
      <c r="BP30" s="139">
        <f>BA30+((BB30-BA30)*'9. BE assumptions'!L30)</f>
        <v>0</v>
      </c>
      <c r="BQ30" s="139">
        <f>BC30+((BD30-BC30)*'9. BE assumptions'!M30)</f>
        <v>0</v>
      </c>
      <c r="BR30" s="139">
        <f>BE30+((BF30-BE30)*'9. BE assumptions'!N30)</f>
        <v>0</v>
      </c>
      <c r="BS30" s="139">
        <f>BG30+((BH30-BG30)*'9. BE assumptions'!O30)</f>
        <v>0</v>
      </c>
      <c r="BT30" s="139">
        <f>BI30+((BJ30-BI30)*'9. BE assumptions'!P30)</f>
        <v>0</v>
      </c>
      <c r="BU30" s="140">
        <f>BK30+((BL30+BK30)*'9. BE assumptions'!Q30)</f>
        <v>0</v>
      </c>
      <c r="BV30" s="139">
        <f t="shared" si="11"/>
        <v>0</v>
      </c>
      <c r="BW30" s="140">
        <f t="shared" si="12"/>
        <v>0</v>
      </c>
      <c r="BX30" s="139"/>
      <c r="BY30" s="68">
        <f>B30/100*'8. GVA assumptions'!F$8</f>
        <v>9.612334571941419E-11</v>
      </c>
      <c r="BZ30" s="10">
        <f>C30/100*'8. GVA assumptions'!F$10</f>
        <v>1.0978599833836871E-4</v>
      </c>
      <c r="CA30" s="10">
        <f>D30/100*'8. GVA assumptions'!F$12</f>
        <v>0</v>
      </c>
      <c r="CB30" s="10">
        <f>E30/100*'8. GVA assumptions'!F$13</f>
        <v>6.7623288044859709E-4</v>
      </c>
      <c r="CC30" s="10">
        <f>F30/100*'8. GVA assumptions'!F$14</f>
        <v>1.5189322817415863E-5</v>
      </c>
      <c r="CD30" s="10">
        <f>G30/100*'8. GVA assumptions'!F$15</f>
        <v>1.7523718172759946E-6</v>
      </c>
      <c r="CE30" s="10">
        <f>H30/100*'8. GVA assumptions'!F$16</f>
        <v>0</v>
      </c>
      <c r="CF30" s="284">
        <f t="shared" si="13"/>
        <v>8.0296066954500345E-4</v>
      </c>
      <c r="CG30" s="10"/>
      <c r="CH30" s="68">
        <f>K30/100*'8. GVA assumptions'!$F$8</f>
        <v>0</v>
      </c>
      <c r="CI30" s="9"/>
      <c r="CJ30" s="9"/>
      <c r="CK30" s="9"/>
      <c r="CL30" s="69"/>
      <c r="CM30" s="68">
        <f>P30/100*'8. GVA assumptions'!$F$10</f>
        <v>0</v>
      </c>
      <c r="CN30" s="86"/>
      <c r="CO30" s="86"/>
      <c r="CP30" s="86"/>
      <c r="CQ30" s="70"/>
      <c r="CR30" s="68">
        <f>U30/100*'8. GVA assumptions'!$F$12</f>
        <v>0</v>
      </c>
      <c r="CS30" s="86"/>
      <c r="CT30" s="86"/>
      <c r="CU30" s="86"/>
      <c r="CV30" s="70"/>
      <c r="CW30" s="68">
        <f>Z30/100*'8. GVA assumptions'!$F$13</f>
        <v>0</v>
      </c>
      <c r="CX30" s="86"/>
      <c r="CY30" s="86"/>
      <c r="CZ30" s="86"/>
      <c r="DA30" s="70"/>
      <c r="DB30" s="68">
        <f>AE30/100*'8. GVA assumptions'!$F$14</f>
        <v>0</v>
      </c>
      <c r="DC30" s="86"/>
      <c r="DD30" s="86"/>
      <c r="DE30" s="86"/>
      <c r="DF30" s="70"/>
      <c r="DG30" s="68">
        <f>AJ30/100*'8. GVA assumptions'!$F$15</f>
        <v>0</v>
      </c>
      <c r="DH30" s="86"/>
      <c r="DI30" s="86"/>
      <c r="DJ30" s="86"/>
      <c r="DK30" s="70"/>
      <c r="DL30" s="68">
        <f>AO30/100*'8. GVA assumptions'!$F$16</f>
        <v>0</v>
      </c>
      <c r="DM30" s="86"/>
      <c r="DN30" s="86"/>
      <c r="DO30" s="86"/>
      <c r="DP30" s="70"/>
      <c r="DQ30" s="9">
        <f t="shared" si="1"/>
        <v>0</v>
      </c>
      <c r="DR30" s="10"/>
      <c r="DS30" s="10"/>
      <c r="DT30" s="10"/>
      <c r="DU30" s="10"/>
      <c r="DV30" s="68">
        <f>AY30/100*'8. GVA assumptions'!$F$8</f>
        <v>0</v>
      </c>
      <c r="DW30" s="9">
        <f>AZ30/100*'8. GVA assumptions'!$F$8</f>
        <v>0</v>
      </c>
      <c r="DX30" s="9">
        <f>BA30/100*'8. GVA assumptions'!$F$10</f>
        <v>0</v>
      </c>
      <c r="DY30" s="9">
        <f>BB30/100*'8. GVA assumptions'!$F$10</f>
        <v>0</v>
      </c>
      <c r="DZ30" s="9">
        <f>BC30/100*'8. GVA assumptions'!$F$12</f>
        <v>0</v>
      </c>
      <c r="EA30" s="9">
        <f>BD30/100*'8. GVA assumptions'!$F$12</f>
        <v>0</v>
      </c>
      <c r="EB30" s="9">
        <f>BE30/100*'8. GVA assumptions'!$F$13</f>
        <v>0</v>
      </c>
      <c r="EC30" s="9">
        <f>BF30/100*'8. GVA assumptions'!$F$13</f>
        <v>0</v>
      </c>
      <c r="ED30" s="9">
        <f>BG30/100*'8. GVA assumptions'!$F$14</f>
        <v>0</v>
      </c>
      <c r="EE30" s="9">
        <f>BH30/100*'8. GVA assumptions'!$F$14</f>
        <v>0</v>
      </c>
      <c r="EF30" s="9">
        <f>BI30/100*'8. GVA assumptions'!$F$15</f>
        <v>0</v>
      </c>
      <c r="EG30" s="9">
        <f>BJ30/100*'8. GVA assumptions'!$F$15</f>
        <v>0</v>
      </c>
      <c r="EH30" s="9">
        <f>BK30/100*'8. GVA assumptions'!$F$16</f>
        <v>0</v>
      </c>
      <c r="EI30" s="9">
        <f>BL30/100*'8. GVA assumptions'!$F$16</f>
        <v>0</v>
      </c>
      <c r="EJ30" s="68">
        <f t="shared" si="14"/>
        <v>0</v>
      </c>
      <c r="EK30" s="9">
        <f t="shared" si="15"/>
        <v>0</v>
      </c>
      <c r="EL30" s="88">
        <f>BO30/100*'8. GVA assumptions'!$F$8</f>
        <v>0</v>
      </c>
      <c r="EM30" s="9">
        <f>BP30/100*'8. GVA assumptions'!$F$10</f>
        <v>0</v>
      </c>
      <c r="EN30" s="9">
        <f>BQ30/100*'8. GVA assumptions'!$F$12</f>
        <v>0</v>
      </c>
      <c r="EO30" s="9">
        <f>BR30/100*'8. GVA assumptions'!$F$13</f>
        <v>0</v>
      </c>
      <c r="EP30" s="9">
        <f>BS30/100*'8. GVA assumptions'!$F$14</f>
        <v>0</v>
      </c>
      <c r="EQ30" s="9">
        <f>BT30/100*'8. GVA assumptions'!$F$15</f>
        <v>0</v>
      </c>
      <c r="ER30" s="69">
        <f>BU30/100*'8. GVA assumptions'!$F$16</f>
        <v>0</v>
      </c>
      <c r="ES30" s="134">
        <f t="shared" si="30"/>
        <v>0</v>
      </c>
      <c r="ET30" s="140">
        <f t="shared" si="16"/>
        <v>0</v>
      </c>
    </row>
    <row r="31" spans="1:150" ht="12.75">
      <c r="A31" s="17" t="s">
        <v>357</v>
      </c>
      <c r="B31" s="68">
        <v>2.3911641239429901E-4</v>
      </c>
      <c r="C31" s="10">
        <v>1.8927830111429824E-5</v>
      </c>
      <c r="D31" s="10">
        <v>0</v>
      </c>
      <c r="E31" s="10">
        <v>8.235709839643175E-4</v>
      </c>
      <c r="F31" s="10">
        <v>3.8424677084962753E-5</v>
      </c>
      <c r="G31" s="10">
        <v>1.2912474236634124E-4</v>
      </c>
      <c r="H31" s="10">
        <v>0</v>
      </c>
      <c r="I31" s="284">
        <f t="shared" si="2"/>
        <v>1.2491646459213504E-3</v>
      </c>
      <c r="J31" s="86"/>
      <c r="K31" s="82">
        <f>B31</f>
        <v>2.3911641239429901E-4</v>
      </c>
      <c r="L31" s="77"/>
      <c r="M31" s="77"/>
      <c r="N31" s="93"/>
      <c r="O31" s="176"/>
      <c r="P31" s="82">
        <f>C31</f>
        <v>1.8927830111429824E-5</v>
      </c>
      <c r="Q31" s="77"/>
      <c r="R31" s="77"/>
      <c r="S31" s="93"/>
      <c r="T31" s="176"/>
      <c r="U31" s="82">
        <f>D31</f>
        <v>0</v>
      </c>
      <c r="V31" s="77"/>
      <c r="W31" s="77"/>
      <c r="X31" s="93"/>
      <c r="Y31" s="176"/>
      <c r="Z31" s="82">
        <f>E31</f>
        <v>8.235709839643175E-4</v>
      </c>
      <c r="AA31" s="77"/>
      <c r="AB31" s="77"/>
      <c r="AC31" s="93"/>
      <c r="AD31" s="176"/>
      <c r="AE31" s="82">
        <f>F31</f>
        <v>3.8424677084962753E-5</v>
      </c>
      <c r="AF31" s="77"/>
      <c r="AG31" s="77"/>
      <c r="AH31" s="93"/>
      <c r="AI31" s="176"/>
      <c r="AJ31" s="82">
        <f>G31</f>
        <v>1.2912474236634124E-4</v>
      </c>
      <c r="AK31" s="77"/>
      <c r="AL31" s="77"/>
      <c r="AM31" s="91"/>
      <c r="AN31" s="177"/>
      <c r="AO31" s="68">
        <f>H31</f>
        <v>0</v>
      </c>
      <c r="AP31" s="9"/>
      <c r="AQ31" s="9"/>
      <c r="AR31" s="91"/>
      <c r="AS31" s="177"/>
      <c r="AT31" s="68">
        <f t="shared" si="0"/>
        <v>1.2491646459213504E-3</v>
      </c>
      <c r="AU31" s="9"/>
      <c r="AV31" s="9"/>
      <c r="AW31" s="9"/>
      <c r="AX31" s="69"/>
      <c r="AY31" s="68">
        <f t="shared" si="3"/>
        <v>2.3911641239429901E-4</v>
      </c>
      <c r="AZ31" s="69">
        <f>K31</f>
        <v>2.3911641239429901E-4</v>
      </c>
      <c r="BA31" s="68">
        <f t="shared" si="4"/>
        <v>1.8927830111429824E-5</v>
      </c>
      <c r="BB31" s="69">
        <f>P31</f>
        <v>1.8927830111429824E-5</v>
      </c>
      <c r="BC31" s="68">
        <f t="shared" si="5"/>
        <v>0</v>
      </c>
      <c r="BD31" s="69">
        <f>U31</f>
        <v>0</v>
      </c>
      <c r="BE31" s="68">
        <f t="shared" si="6"/>
        <v>8.235709839643175E-4</v>
      </c>
      <c r="BF31" s="69">
        <f>Z31</f>
        <v>8.235709839643175E-4</v>
      </c>
      <c r="BG31" s="68">
        <f t="shared" si="7"/>
        <v>3.8424677084962753E-5</v>
      </c>
      <c r="BH31" s="69">
        <f>AE31</f>
        <v>3.8424677084962753E-5</v>
      </c>
      <c r="BI31" s="68">
        <f t="shared" si="8"/>
        <v>1.2912474236634124E-4</v>
      </c>
      <c r="BJ31" s="69">
        <f>AJ31</f>
        <v>1.2912474236634124E-4</v>
      </c>
      <c r="BK31" s="9">
        <f t="shared" si="9"/>
        <v>0</v>
      </c>
      <c r="BL31" s="9">
        <f t="shared" si="44"/>
        <v>0</v>
      </c>
      <c r="BM31" s="68">
        <f t="shared" si="38"/>
        <v>1.2491646459213504E-3</v>
      </c>
      <c r="BN31" s="9">
        <f>AT31</f>
        <v>1.2491646459213504E-3</v>
      </c>
      <c r="BO31" s="138">
        <f>AY31+((AZ31-AY31)*'9. BE assumptions'!K31)</f>
        <v>2.3911641239429901E-4</v>
      </c>
      <c r="BP31" s="139">
        <f>BA31+((BB31-BA31)*'9. BE assumptions'!L31)</f>
        <v>1.8927830111429824E-5</v>
      </c>
      <c r="BQ31" s="139">
        <f>BC31+((BD31-BC31)*'9. BE assumptions'!M31)</f>
        <v>0</v>
      </c>
      <c r="BR31" s="139">
        <f>BE31+((BF31-BE31)*'9. BE assumptions'!N31)</f>
        <v>8.235709839643175E-4</v>
      </c>
      <c r="BS31" s="139">
        <f>BG31+((BH31-BG31)*'9. BE assumptions'!O31)</f>
        <v>3.8424677084962753E-5</v>
      </c>
      <c r="BT31" s="139">
        <f>BI31+((BJ31-BI31)*'9. BE assumptions'!P31)</f>
        <v>1.2912474236634124E-4</v>
      </c>
      <c r="BU31" s="140">
        <f>BK31+((BL31+BK31)*'9. BE assumptions'!Q31)</f>
        <v>0</v>
      </c>
      <c r="BV31" s="139">
        <f t="shared" si="11"/>
        <v>1.2491646459213504E-3</v>
      </c>
      <c r="BW31" s="140">
        <f t="shared" si="12"/>
        <v>1.775363173837468E-2</v>
      </c>
      <c r="BX31" s="139"/>
      <c r="BY31" s="68">
        <f>B31/100*'8. GVA assumptions'!F$8</f>
        <v>1.1357150299663768E-4</v>
      </c>
      <c r="BZ31" s="10">
        <f>C31/100*'8. GVA assumptions'!F$10</f>
        <v>7.9306187796643266E-6</v>
      </c>
      <c r="CA31" s="10">
        <f>D31/100*'8. GVA assumptions'!F$12</f>
        <v>0</v>
      </c>
      <c r="CB31" s="10">
        <f>E31/100*'8. GVA assumptions'!F$13</f>
        <v>3.9878824859938052E-4</v>
      </c>
      <c r="CC31" s="10">
        <f>F31/100*'8. GVA assumptions'!F$14</f>
        <v>1.7028112297774683E-5</v>
      </c>
      <c r="CD31" s="10">
        <f>G31/100*'8. GVA assumptions'!F$15</f>
        <v>7.5834223180054833E-5</v>
      </c>
      <c r="CE31" s="10">
        <f>H31/100*'8. GVA assumptions'!F$16</f>
        <v>0</v>
      </c>
      <c r="CF31" s="284">
        <f t="shared" si="13"/>
        <v>6.1315270585351209E-4</v>
      </c>
      <c r="CG31" s="10"/>
      <c r="CH31" s="68">
        <f>K31/100*'8. GVA assumptions'!$F$8</f>
        <v>1.1357150299663768E-4</v>
      </c>
      <c r="CI31" s="9"/>
      <c r="CJ31" s="9"/>
      <c r="CK31" s="9"/>
      <c r="CL31" s="69"/>
      <c r="CM31" s="68">
        <f>P31/100*'8. GVA assumptions'!$F$10</f>
        <v>7.9306187796643266E-6</v>
      </c>
      <c r="CN31" s="86"/>
      <c r="CO31" s="86"/>
      <c r="CP31" s="86"/>
      <c r="CQ31" s="70"/>
      <c r="CR31" s="68">
        <f>U31/100*'8. GVA assumptions'!$F$12</f>
        <v>0</v>
      </c>
      <c r="CS31" s="86"/>
      <c r="CT31" s="86"/>
      <c r="CU31" s="86"/>
      <c r="CV31" s="70"/>
      <c r="CW31" s="68">
        <f>Z31/100*'8. GVA assumptions'!$F$13</f>
        <v>3.9878824859938052E-4</v>
      </c>
      <c r="CX31" s="86"/>
      <c r="CY31" s="86"/>
      <c r="CZ31" s="86"/>
      <c r="DA31" s="70"/>
      <c r="DB31" s="68">
        <f>AE31/100*'8. GVA assumptions'!$F$14</f>
        <v>1.7028112297774683E-5</v>
      </c>
      <c r="DC31" s="86"/>
      <c r="DD31" s="86"/>
      <c r="DE31" s="86"/>
      <c r="DF31" s="70"/>
      <c r="DG31" s="68">
        <f>AJ31/100*'8. GVA assumptions'!$F$15</f>
        <v>7.5834223180054833E-5</v>
      </c>
      <c r="DH31" s="86"/>
      <c r="DI31" s="86"/>
      <c r="DJ31" s="86"/>
      <c r="DK31" s="70"/>
      <c r="DL31" s="68">
        <f>AO31/100*'8. GVA assumptions'!$F$16</f>
        <v>0</v>
      </c>
      <c r="DM31" s="86"/>
      <c r="DN31" s="86"/>
      <c r="DO31" s="86"/>
      <c r="DP31" s="70"/>
      <c r="DQ31" s="9">
        <f t="shared" si="1"/>
        <v>6.1315270585351209E-4</v>
      </c>
      <c r="DR31" s="10"/>
      <c r="DS31" s="10"/>
      <c r="DT31" s="10"/>
      <c r="DU31" s="10"/>
      <c r="DV31" s="68">
        <f>AY31/100*'8. GVA assumptions'!$F$8</f>
        <v>1.1357150299663768E-4</v>
      </c>
      <c r="DW31" s="9">
        <f>AZ31/100*'8. GVA assumptions'!$F$8</f>
        <v>1.1357150299663768E-4</v>
      </c>
      <c r="DX31" s="9">
        <f>BA31/100*'8. GVA assumptions'!$F$10</f>
        <v>7.9306187796643266E-6</v>
      </c>
      <c r="DY31" s="9">
        <f>BB31/100*'8. GVA assumptions'!$F$10</f>
        <v>7.9306187796643266E-6</v>
      </c>
      <c r="DZ31" s="9">
        <f>BC31/100*'8. GVA assumptions'!$F$12</f>
        <v>0</v>
      </c>
      <c r="EA31" s="9">
        <f>BD31/100*'8. GVA assumptions'!$F$12</f>
        <v>0</v>
      </c>
      <c r="EB31" s="9">
        <f>BE31/100*'8. GVA assumptions'!$F$13</f>
        <v>3.9878824859938052E-4</v>
      </c>
      <c r="EC31" s="9">
        <f>BF31/100*'8. GVA assumptions'!$F$13</f>
        <v>3.9878824859938052E-4</v>
      </c>
      <c r="ED31" s="9">
        <f>BG31/100*'8. GVA assumptions'!$F$14</f>
        <v>1.7028112297774683E-5</v>
      </c>
      <c r="EE31" s="9">
        <f>BH31/100*'8. GVA assumptions'!$F$14</f>
        <v>1.7028112297774683E-5</v>
      </c>
      <c r="EF31" s="9">
        <f>BI31/100*'8. GVA assumptions'!$F$15</f>
        <v>7.5834223180054833E-5</v>
      </c>
      <c r="EG31" s="9">
        <f>BJ31/100*'8. GVA assumptions'!$F$15</f>
        <v>7.5834223180054833E-5</v>
      </c>
      <c r="EH31" s="9">
        <f>BK31/100*'8. GVA assumptions'!$F$16</f>
        <v>0</v>
      </c>
      <c r="EI31" s="9">
        <f>BL31/100*'8. GVA assumptions'!$F$16</f>
        <v>0</v>
      </c>
      <c r="EJ31" s="68">
        <f t="shared" si="14"/>
        <v>6.1315270585351209E-4</v>
      </c>
      <c r="EK31" s="9">
        <f t="shared" si="15"/>
        <v>6.1315270585351209E-4</v>
      </c>
      <c r="EL31" s="88">
        <f>BO31/100*'8. GVA assumptions'!$F$8</f>
        <v>1.1357150299663768E-4</v>
      </c>
      <c r="EM31" s="9">
        <f>BP31/100*'8. GVA assumptions'!$F$10</f>
        <v>7.9306187796643266E-6</v>
      </c>
      <c r="EN31" s="9">
        <f>BQ31/100*'8. GVA assumptions'!$F$12</f>
        <v>0</v>
      </c>
      <c r="EO31" s="9">
        <f>BR31/100*'8. GVA assumptions'!$F$13</f>
        <v>3.9878824859938052E-4</v>
      </c>
      <c r="EP31" s="9">
        <f>BS31/100*'8. GVA assumptions'!$F$14</f>
        <v>1.7028112297774683E-5</v>
      </c>
      <c r="EQ31" s="9">
        <f>BT31/100*'8. GVA assumptions'!$F$15</f>
        <v>7.5834223180054833E-5</v>
      </c>
      <c r="ER31" s="69">
        <f>BU31/100*'8. GVA assumptions'!$F$16</f>
        <v>0</v>
      </c>
      <c r="ES31" s="134">
        <f t="shared" si="30"/>
        <v>6.1315270585351209E-4</v>
      </c>
      <c r="ET31" s="140">
        <f t="shared" si="16"/>
        <v>8.7143735412734454E-3</v>
      </c>
    </row>
    <row r="32" spans="1:150" ht="12.75">
      <c r="A32" s="72" t="s">
        <v>324</v>
      </c>
      <c r="B32" s="68">
        <v>2.1271082341430926E-8</v>
      </c>
      <c r="C32" s="10">
        <v>4.8330371413486724E-3</v>
      </c>
      <c r="D32" s="10">
        <v>0</v>
      </c>
      <c r="E32" s="10">
        <v>1.8987438486354678E-5</v>
      </c>
      <c r="F32" s="10">
        <v>3.0145675601027502E-4</v>
      </c>
      <c r="G32" s="10">
        <v>2.0202995302417474E-4</v>
      </c>
      <c r="H32" s="10">
        <v>0</v>
      </c>
      <c r="I32" s="284">
        <f t="shared" si="2"/>
        <v>5.3555325599518181E-3</v>
      </c>
      <c r="J32" s="86"/>
      <c r="K32" s="178">
        <v>0</v>
      </c>
      <c r="L32" s="77">
        <f>'4.1. FS rMCZ ZoneCalcs'!B11</f>
        <v>4.8325616376772251E-9</v>
      </c>
      <c r="M32" s="77">
        <f>B32</f>
        <v>2.1271082341430926E-8</v>
      </c>
      <c r="N32" s="93"/>
      <c r="O32" s="176"/>
      <c r="P32" s="178">
        <v>0</v>
      </c>
      <c r="Q32" s="77">
        <f>'4.1. FS rMCZ ZoneCalcs'!C11</f>
        <v>4.2372318106237575E-3</v>
      </c>
      <c r="R32" s="77">
        <f>C32</f>
        <v>4.8330371413486724E-3</v>
      </c>
      <c r="S32" s="93"/>
      <c r="T32" s="176"/>
      <c r="U32" s="178">
        <v>0</v>
      </c>
      <c r="V32" s="94">
        <v>0</v>
      </c>
      <c r="W32" s="94">
        <v>0</v>
      </c>
      <c r="X32" s="93"/>
      <c r="Y32" s="176"/>
      <c r="Z32" s="178">
        <v>0</v>
      </c>
      <c r="AA32" s="94">
        <v>0</v>
      </c>
      <c r="AB32" s="94">
        <v>0</v>
      </c>
      <c r="AC32" s="93"/>
      <c r="AD32" s="176"/>
      <c r="AE32" s="178">
        <v>0</v>
      </c>
      <c r="AF32" s="94">
        <v>0</v>
      </c>
      <c r="AG32" s="94">
        <v>0</v>
      </c>
      <c r="AH32" s="93"/>
      <c r="AI32" s="176"/>
      <c r="AJ32" s="178">
        <v>0</v>
      </c>
      <c r="AK32" s="94">
        <v>0</v>
      </c>
      <c r="AL32" s="94">
        <v>0</v>
      </c>
      <c r="AM32" s="91"/>
      <c r="AN32" s="177"/>
      <c r="AO32" s="178">
        <v>0</v>
      </c>
      <c r="AP32" s="94">
        <v>0</v>
      </c>
      <c r="AQ32" s="94">
        <v>0</v>
      </c>
      <c r="AR32" s="91"/>
      <c r="AS32" s="177"/>
      <c r="AT32" s="68">
        <f t="shared" si="0"/>
        <v>0</v>
      </c>
      <c r="AU32" s="9">
        <f>L32+Q32+V32+AA32+AF32+AK32+AP32</f>
        <v>4.2372366431853948E-3</v>
      </c>
      <c r="AV32" s="9">
        <f>M32+R32+W32+AB32+AG32+AL32+AQ32</f>
        <v>4.8330584124310141E-3</v>
      </c>
      <c r="AW32" s="9"/>
      <c r="AX32" s="69"/>
      <c r="AY32" s="68">
        <f t="shared" si="3"/>
        <v>0</v>
      </c>
      <c r="AZ32" s="69">
        <f>M32</f>
        <v>2.1271082341430926E-8</v>
      </c>
      <c r="BA32" s="68">
        <f t="shared" si="4"/>
        <v>0</v>
      </c>
      <c r="BB32" s="69">
        <f>R32</f>
        <v>4.8330371413486724E-3</v>
      </c>
      <c r="BC32" s="68">
        <f t="shared" si="5"/>
        <v>0</v>
      </c>
      <c r="BD32" s="69">
        <f>W32</f>
        <v>0</v>
      </c>
      <c r="BE32" s="68">
        <f t="shared" si="6"/>
        <v>0</v>
      </c>
      <c r="BF32" s="69">
        <f>AB32</f>
        <v>0</v>
      </c>
      <c r="BG32" s="68">
        <f t="shared" si="7"/>
        <v>0</v>
      </c>
      <c r="BH32" s="69">
        <f>AG32</f>
        <v>0</v>
      </c>
      <c r="BI32" s="68">
        <f t="shared" si="8"/>
        <v>0</v>
      </c>
      <c r="BJ32" s="69">
        <f>AL32</f>
        <v>0</v>
      </c>
      <c r="BK32" s="9">
        <f t="shared" si="9"/>
        <v>0</v>
      </c>
      <c r="BL32" s="9">
        <f>AQ32</f>
        <v>0</v>
      </c>
      <c r="BM32" s="68">
        <f t="shared" si="38"/>
        <v>0</v>
      </c>
      <c r="BN32" s="9">
        <f>AV32</f>
        <v>4.8330584124310141E-3</v>
      </c>
      <c r="BO32" s="138">
        <f>AY32+((AZ32-AY32)*'9. BE assumptions'!K32)</f>
        <v>1.0635541170715463E-8</v>
      </c>
      <c r="BP32" s="139">
        <f>BA32+((BB32-BA32)*'9. BE assumptions'!L32)</f>
        <v>2.4165185706743362E-3</v>
      </c>
      <c r="BQ32" s="139">
        <f>BC32+((BD32-BC32)*'9. BE assumptions'!M32)</f>
        <v>0</v>
      </c>
      <c r="BR32" s="139">
        <f>BE32+((BF32-BE32)*'9. BE assumptions'!N32)</f>
        <v>0</v>
      </c>
      <c r="BS32" s="139">
        <f>BG32+((BH32-BG32)*'9. BE assumptions'!O32)</f>
        <v>0</v>
      </c>
      <c r="BT32" s="139">
        <f>BI32+((BJ32-BI32)*'9. BE assumptions'!P32)</f>
        <v>0</v>
      </c>
      <c r="BU32" s="140">
        <f>BK32+((BL32+BK32)*'9. BE assumptions'!Q32)</f>
        <v>0</v>
      </c>
      <c r="BV32" s="139">
        <f t="shared" si="11"/>
        <v>2.4165292062155071E-3</v>
      </c>
      <c r="BW32" s="140">
        <f t="shared" si="12"/>
        <v>3.4344687669681441E-2</v>
      </c>
      <c r="BX32" s="139"/>
      <c r="BY32" s="68">
        <f>B32/100*'8. GVA assumptions'!F$8</f>
        <v>1.0102981922871749E-8</v>
      </c>
      <c r="BZ32" s="10">
        <f>C32/100*'8. GVA assumptions'!F$10</f>
        <v>2.025006294453663E-3</v>
      </c>
      <c r="CA32" s="10">
        <f>D32/100*'8. GVA assumptions'!F$12</f>
        <v>0</v>
      </c>
      <c r="CB32" s="10">
        <f>E32/100*'8. GVA assumptions'!F$13</f>
        <v>9.1940676478348592E-6</v>
      </c>
      <c r="CC32" s="10">
        <f>F32/100*'8. GVA assumptions'!F$14</f>
        <v>1.3359226111166685E-4</v>
      </c>
      <c r="CD32" s="10">
        <f>G32/100*'8. GVA assumptions'!F$15</f>
        <v>1.1865103671010234E-4</v>
      </c>
      <c r="CE32" s="10">
        <f>H32/100*'8. GVA assumptions'!F$16</f>
        <v>0</v>
      </c>
      <c r="CF32" s="284">
        <f t="shared" si="13"/>
        <v>2.2864537629051899E-3</v>
      </c>
      <c r="CG32" s="10"/>
      <c r="CH32" s="68">
        <f>K32/100*'8. GVA assumptions'!$F$8</f>
        <v>0</v>
      </c>
      <c r="CI32" s="9">
        <f>L32/100*'8. GVA assumptions'!$F$8</f>
        <v>2.2952890728799704E-9</v>
      </c>
      <c r="CJ32" s="9">
        <f>M32/100*'8. GVA assumptions'!$F$8</f>
        <v>1.0102981922871749E-8</v>
      </c>
      <c r="CK32" s="9"/>
      <c r="CL32" s="69"/>
      <c r="CM32" s="68">
        <f>P32/100*'8. GVA assumptions'!$F$10</f>
        <v>0</v>
      </c>
      <c r="CN32" s="9">
        <f>Q32/100*'8. GVA assumptions'!$F$10</f>
        <v>1.7753683318845774E-3</v>
      </c>
      <c r="CO32" s="9">
        <f>R32/100*'8. GVA assumptions'!$F$10</f>
        <v>2.025006294453663E-3</v>
      </c>
      <c r="CP32" s="86"/>
      <c r="CQ32" s="70"/>
      <c r="CR32" s="68">
        <f>U32/100*'8. GVA assumptions'!$F$12</f>
        <v>0</v>
      </c>
      <c r="CS32" s="9">
        <f>V32/100*'8. GVA assumptions'!$F$12</f>
        <v>0</v>
      </c>
      <c r="CT32" s="9">
        <f>W32/100*'8. GVA assumptions'!$F$12</f>
        <v>0</v>
      </c>
      <c r="CU32" s="86"/>
      <c r="CV32" s="70"/>
      <c r="CW32" s="68">
        <f>Z32/100*'8. GVA assumptions'!$F$13</f>
        <v>0</v>
      </c>
      <c r="CX32" s="9">
        <f>AA32/100*'8. GVA assumptions'!$F$13</f>
        <v>0</v>
      </c>
      <c r="CY32" s="9">
        <f>AB32/100*'8. GVA assumptions'!$F$13</f>
        <v>0</v>
      </c>
      <c r="CZ32" s="86"/>
      <c r="DA32" s="70"/>
      <c r="DB32" s="68">
        <f>AE32/100*'8. GVA assumptions'!$F$14</f>
        <v>0</v>
      </c>
      <c r="DC32" s="9">
        <f>AF32/100*'8. GVA assumptions'!$F$14</f>
        <v>0</v>
      </c>
      <c r="DD32" s="9">
        <f>AG32/100*'8. GVA assumptions'!$F$14</f>
        <v>0</v>
      </c>
      <c r="DE32" s="86"/>
      <c r="DF32" s="70"/>
      <c r="DG32" s="68">
        <f>AJ32/100*'8. GVA assumptions'!$F$15</f>
        <v>0</v>
      </c>
      <c r="DH32" s="9">
        <f>AK32/100*'8. GVA assumptions'!$F$15</f>
        <v>0</v>
      </c>
      <c r="DI32" s="86"/>
      <c r="DJ32" s="86"/>
      <c r="DK32" s="70"/>
      <c r="DL32" s="68">
        <f>AO32/100*'8. GVA assumptions'!$F$16</f>
        <v>0</v>
      </c>
      <c r="DM32" s="9">
        <f>AP32/100*'8. GVA assumptions'!$F$16</f>
        <v>0</v>
      </c>
      <c r="DN32" s="9">
        <f>AQ32/100*'8. GVA assumptions'!$F$16</f>
        <v>0</v>
      </c>
      <c r="DO32" s="86"/>
      <c r="DP32" s="70"/>
      <c r="DQ32" s="9">
        <f t="shared" si="1"/>
        <v>0</v>
      </c>
      <c r="DR32" s="10">
        <f>CI32+CN32+CS32+CX32+DC32+DH32+DM32</f>
        <v>1.7753706271736503E-3</v>
      </c>
      <c r="DS32" s="10">
        <f>CJ32+CO32+CT32+CY32+DD32+DI32+DN32</f>
        <v>2.0250163974355859E-3</v>
      </c>
      <c r="DT32" s="10"/>
      <c r="DU32" s="10"/>
      <c r="DV32" s="68">
        <f>AY32/100*'8. GVA assumptions'!$F$8</f>
        <v>0</v>
      </c>
      <c r="DW32" s="9">
        <f>AZ32/100*'8. GVA assumptions'!$F$8</f>
        <v>1.0102981922871749E-8</v>
      </c>
      <c r="DX32" s="9">
        <f>BA32/100*'8. GVA assumptions'!$F$10</f>
        <v>0</v>
      </c>
      <c r="DY32" s="9">
        <f>BB32/100*'8. GVA assumptions'!$F$10</f>
        <v>2.025006294453663E-3</v>
      </c>
      <c r="DZ32" s="9">
        <f>BC32/100*'8. GVA assumptions'!$F$12</f>
        <v>0</v>
      </c>
      <c r="EA32" s="9">
        <f>BD32/100*'8. GVA assumptions'!$F$12</f>
        <v>0</v>
      </c>
      <c r="EB32" s="9">
        <f>BE32/100*'8. GVA assumptions'!$F$13</f>
        <v>0</v>
      </c>
      <c r="EC32" s="9">
        <f>BF32/100*'8. GVA assumptions'!$F$13</f>
        <v>0</v>
      </c>
      <c r="ED32" s="9">
        <f>BG32/100*'8. GVA assumptions'!$F$14</f>
        <v>0</v>
      </c>
      <c r="EE32" s="9">
        <f>BH32/100*'8. GVA assumptions'!$F$14</f>
        <v>0</v>
      </c>
      <c r="EF32" s="9">
        <f>BI32/100*'8. GVA assumptions'!$F$15</f>
        <v>0</v>
      </c>
      <c r="EG32" s="9">
        <f>BJ32/100*'8. GVA assumptions'!$F$15</f>
        <v>0</v>
      </c>
      <c r="EH32" s="9">
        <f>BK32/100*'8. GVA assumptions'!$F$16</f>
        <v>0</v>
      </c>
      <c r="EI32" s="9">
        <f>BL32/100*'8. GVA assumptions'!$F$16</f>
        <v>0</v>
      </c>
      <c r="EJ32" s="68">
        <f t="shared" si="14"/>
        <v>0</v>
      </c>
      <c r="EK32" s="9">
        <f t="shared" si="15"/>
        <v>2.0250163974355859E-3</v>
      </c>
      <c r="EL32" s="88">
        <f>BO32/100*'8. GVA assumptions'!$F$8</f>
        <v>5.0514909614358747E-9</v>
      </c>
      <c r="EM32" s="9">
        <f>BP32/100*'8. GVA assumptions'!$F$10</f>
        <v>1.0125031472268315E-3</v>
      </c>
      <c r="EN32" s="9">
        <f>BQ32/100*'8. GVA assumptions'!$F$12</f>
        <v>0</v>
      </c>
      <c r="EO32" s="9">
        <f>BR32/100*'8. GVA assumptions'!$F$13</f>
        <v>0</v>
      </c>
      <c r="EP32" s="9">
        <f>BS32/100*'8. GVA assumptions'!$F$14</f>
        <v>0</v>
      </c>
      <c r="EQ32" s="9">
        <f>BT32/100*'8. GVA assumptions'!$F$15</f>
        <v>0</v>
      </c>
      <c r="ER32" s="69">
        <f>BU32/100*'8. GVA assumptions'!$F$16</f>
        <v>0</v>
      </c>
      <c r="ES32" s="134">
        <f t="shared" si="30"/>
        <v>1.0125081987177929E-3</v>
      </c>
      <c r="ET32" s="140">
        <f t="shared" si="16"/>
        <v>1.4390174866710539E-2</v>
      </c>
    </row>
    <row r="33" spans="1:150" ht="12.75">
      <c r="A33" s="72" t="s">
        <v>325</v>
      </c>
      <c r="B33" s="68">
        <v>5.2728460545466496E-4</v>
      </c>
      <c r="C33" s="10">
        <v>2.2404969891803477E-3</v>
      </c>
      <c r="D33" s="10">
        <v>1.4315730490882549E-7</v>
      </c>
      <c r="E33" s="10">
        <v>2.524241977949618E-3</v>
      </c>
      <c r="F33" s="10">
        <v>1.3342380812378884E-2</v>
      </c>
      <c r="G33" s="10">
        <v>9.6126967547252012E-3</v>
      </c>
      <c r="H33" s="10">
        <v>0</v>
      </c>
      <c r="I33" s="284">
        <f t="shared" si="2"/>
        <v>2.8247244296993622E-2</v>
      </c>
      <c r="J33" s="86"/>
      <c r="K33" s="178">
        <v>0</v>
      </c>
      <c r="L33" s="77"/>
      <c r="M33" s="77"/>
      <c r="N33" s="93"/>
      <c r="O33" s="176"/>
      <c r="P33" s="178">
        <v>0</v>
      </c>
      <c r="Q33" s="77"/>
      <c r="R33" s="77"/>
      <c r="S33" s="93"/>
      <c r="T33" s="176"/>
      <c r="U33" s="178">
        <v>0</v>
      </c>
      <c r="V33" s="77"/>
      <c r="W33" s="77"/>
      <c r="X33" s="93"/>
      <c r="Y33" s="176"/>
      <c r="Z33" s="178">
        <v>0</v>
      </c>
      <c r="AA33" s="77"/>
      <c r="AB33" s="77"/>
      <c r="AC33" s="93"/>
      <c r="AD33" s="176"/>
      <c r="AE33" s="178">
        <v>0</v>
      </c>
      <c r="AF33" s="77"/>
      <c r="AG33" s="77"/>
      <c r="AH33" s="93"/>
      <c r="AI33" s="176"/>
      <c r="AJ33" s="178">
        <v>0</v>
      </c>
      <c r="AK33" s="77"/>
      <c r="AL33" s="77"/>
      <c r="AM33" s="91"/>
      <c r="AN33" s="177"/>
      <c r="AO33" s="178">
        <v>0</v>
      </c>
      <c r="AP33" s="9"/>
      <c r="AQ33" s="9"/>
      <c r="AR33" s="91"/>
      <c r="AS33" s="177"/>
      <c r="AT33" s="68">
        <f t="shared" si="0"/>
        <v>0</v>
      </c>
      <c r="AU33" s="9"/>
      <c r="AV33" s="9"/>
      <c r="AW33" s="9"/>
      <c r="AX33" s="69"/>
      <c r="AY33" s="68">
        <f t="shared" si="3"/>
        <v>0</v>
      </c>
      <c r="AZ33" s="69">
        <f>K33</f>
        <v>0</v>
      </c>
      <c r="BA33" s="68">
        <f t="shared" si="4"/>
        <v>0</v>
      </c>
      <c r="BB33" s="69">
        <f>P33</f>
        <v>0</v>
      </c>
      <c r="BC33" s="68">
        <f t="shared" si="5"/>
        <v>0</v>
      </c>
      <c r="BD33" s="69">
        <f>U33</f>
        <v>0</v>
      </c>
      <c r="BE33" s="68">
        <f t="shared" si="6"/>
        <v>0</v>
      </c>
      <c r="BF33" s="69">
        <f>Z33</f>
        <v>0</v>
      </c>
      <c r="BG33" s="68">
        <f t="shared" si="7"/>
        <v>0</v>
      </c>
      <c r="BH33" s="69">
        <f>AE33</f>
        <v>0</v>
      </c>
      <c r="BI33" s="68">
        <f t="shared" si="8"/>
        <v>0</v>
      </c>
      <c r="BJ33" s="69">
        <f>AJ33</f>
        <v>0</v>
      </c>
      <c r="BK33" s="9">
        <f t="shared" si="9"/>
        <v>0</v>
      </c>
      <c r="BL33" s="9">
        <f t="shared" si="44"/>
        <v>0</v>
      </c>
      <c r="BM33" s="68">
        <f t="shared" si="38"/>
        <v>0</v>
      </c>
      <c r="BN33" s="9">
        <f>AT33</f>
        <v>0</v>
      </c>
      <c r="BO33" s="138">
        <f>AY33+((AZ33-AY33)*'9. BE assumptions'!K33)</f>
        <v>0</v>
      </c>
      <c r="BP33" s="139">
        <f>BA33+((BB33-BA33)*'9. BE assumptions'!L33)</f>
        <v>0</v>
      </c>
      <c r="BQ33" s="139">
        <f>BC33+((BD33-BC33)*'9. BE assumptions'!M33)</f>
        <v>0</v>
      </c>
      <c r="BR33" s="139">
        <f>BE33+((BF33-BE33)*'9. BE assumptions'!N33)</f>
        <v>0</v>
      </c>
      <c r="BS33" s="139">
        <f>BG33+((BH33-BG33)*'9. BE assumptions'!O33)</f>
        <v>0</v>
      </c>
      <c r="BT33" s="139">
        <f>BI33+((BJ33-BI33)*'9. BE assumptions'!P33)</f>
        <v>0</v>
      </c>
      <c r="BU33" s="140">
        <f>BK33+((BL33+BK33)*'9. BE assumptions'!Q33)</f>
        <v>0</v>
      </c>
      <c r="BV33" s="139">
        <f t="shared" si="11"/>
        <v>0</v>
      </c>
      <c r="BW33" s="140">
        <f t="shared" si="12"/>
        <v>0</v>
      </c>
      <c r="BX33" s="139"/>
      <c r="BY33" s="68">
        <f>B33/100*'8. GVA assumptions'!F$8</f>
        <v>2.5044079805666724E-4</v>
      </c>
      <c r="BZ33" s="10">
        <f>C33/100*'8. GVA assumptions'!F$10</f>
        <v>9.3875142547086171E-4</v>
      </c>
      <c r="CA33" s="10">
        <f>D33/100*'8. GVA assumptions'!F$12</f>
        <v>8.0018787252751275E-8</v>
      </c>
      <c r="CB33" s="10">
        <f>E33/100*'8. GVA assumptions'!F$13</f>
        <v>1.2222844867385207E-3</v>
      </c>
      <c r="CC33" s="10">
        <f>F33/100*'8. GVA assumptions'!F$14</f>
        <v>5.912751284558572E-3</v>
      </c>
      <c r="CD33" s="10">
        <f>G33/100*'8. GVA assumptions'!F$15</f>
        <v>5.645481862738954E-3</v>
      </c>
      <c r="CE33" s="10">
        <f>H33/100*'8. GVA assumptions'!F$16</f>
        <v>0</v>
      </c>
      <c r="CF33" s="284">
        <f t="shared" si="13"/>
        <v>1.3969789876350829E-2</v>
      </c>
      <c r="CG33" s="10"/>
      <c r="CH33" s="68">
        <f>K33/100*'8. GVA assumptions'!$F$8</f>
        <v>0</v>
      </c>
      <c r="CI33" s="9"/>
      <c r="CJ33" s="9"/>
      <c r="CK33" s="9"/>
      <c r="CL33" s="69"/>
      <c r="CM33" s="68">
        <f>P33/100*'8. GVA assumptions'!$F$10</f>
        <v>0</v>
      </c>
      <c r="CN33" s="86"/>
      <c r="CO33" s="86"/>
      <c r="CP33" s="86"/>
      <c r="CQ33" s="70"/>
      <c r="CR33" s="68">
        <f>U33/100*'8. GVA assumptions'!$F$12</f>
        <v>0</v>
      </c>
      <c r="CS33" s="86"/>
      <c r="CT33" s="86"/>
      <c r="CU33" s="86"/>
      <c r="CV33" s="70"/>
      <c r="CW33" s="68">
        <f>Z33/100*'8. GVA assumptions'!$F$13</f>
        <v>0</v>
      </c>
      <c r="CX33" s="86"/>
      <c r="CY33" s="86"/>
      <c r="CZ33" s="86"/>
      <c r="DA33" s="70"/>
      <c r="DB33" s="68">
        <f>AE33/100*'8. GVA assumptions'!$F$14</f>
        <v>0</v>
      </c>
      <c r="DC33" s="86"/>
      <c r="DD33" s="86"/>
      <c r="DE33" s="86"/>
      <c r="DF33" s="70"/>
      <c r="DG33" s="68">
        <f>AJ33/100*'8. GVA assumptions'!$F$15</f>
        <v>0</v>
      </c>
      <c r="DH33" s="86"/>
      <c r="DI33" s="86"/>
      <c r="DJ33" s="86"/>
      <c r="DK33" s="70"/>
      <c r="DL33" s="68">
        <f>AO33/100*'8. GVA assumptions'!$F$16</f>
        <v>0</v>
      </c>
      <c r="DM33" s="86"/>
      <c r="DN33" s="86"/>
      <c r="DO33" s="86"/>
      <c r="DP33" s="70"/>
      <c r="DQ33" s="9">
        <f t="shared" si="1"/>
        <v>0</v>
      </c>
      <c r="DR33" s="10"/>
      <c r="DS33" s="10"/>
      <c r="DT33" s="10"/>
      <c r="DU33" s="10"/>
      <c r="DV33" s="68">
        <f>AY33/100*'8. GVA assumptions'!$F$8</f>
        <v>0</v>
      </c>
      <c r="DW33" s="9">
        <f>AZ33/100*'8. GVA assumptions'!$F$8</f>
        <v>0</v>
      </c>
      <c r="DX33" s="9">
        <f>BA33/100*'8. GVA assumptions'!$F$10</f>
        <v>0</v>
      </c>
      <c r="DY33" s="9">
        <f>BB33/100*'8. GVA assumptions'!$F$10</f>
        <v>0</v>
      </c>
      <c r="DZ33" s="9">
        <f>BC33/100*'8. GVA assumptions'!$F$12</f>
        <v>0</v>
      </c>
      <c r="EA33" s="9">
        <f>BD33/100*'8. GVA assumptions'!$F$12</f>
        <v>0</v>
      </c>
      <c r="EB33" s="9">
        <f>BE33/100*'8. GVA assumptions'!$F$13</f>
        <v>0</v>
      </c>
      <c r="EC33" s="9">
        <f>BF33/100*'8. GVA assumptions'!$F$13</f>
        <v>0</v>
      </c>
      <c r="ED33" s="9">
        <f>BG33/100*'8. GVA assumptions'!$F$14</f>
        <v>0</v>
      </c>
      <c r="EE33" s="9">
        <f>BH33/100*'8. GVA assumptions'!$F$14</f>
        <v>0</v>
      </c>
      <c r="EF33" s="9">
        <f>BI33/100*'8. GVA assumptions'!$F$15</f>
        <v>0</v>
      </c>
      <c r="EG33" s="9">
        <f>BJ33/100*'8. GVA assumptions'!$F$15</f>
        <v>0</v>
      </c>
      <c r="EH33" s="9">
        <f>BK33/100*'8. GVA assumptions'!$F$16</f>
        <v>0</v>
      </c>
      <c r="EI33" s="9">
        <f>BL33/100*'8. GVA assumptions'!$F$16</f>
        <v>0</v>
      </c>
      <c r="EJ33" s="68">
        <f t="shared" si="14"/>
        <v>0</v>
      </c>
      <c r="EK33" s="9">
        <f t="shared" si="15"/>
        <v>0</v>
      </c>
      <c r="EL33" s="88">
        <f>BO33/100*'8. GVA assumptions'!$F$8</f>
        <v>0</v>
      </c>
      <c r="EM33" s="9">
        <f>BP33/100*'8. GVA assumptions'!$F$10</f>
        <v>0</v>
      </c>
      <c r="EN33" s="9">
        <f>BQ33/100*'8. GVA assumptions'!$F$12</f>
        <v>0</v>
      </c>
      <c r="EO33" s="9">
        <f>BR33/100*'8. GVA assumptions'!$F$13</f>
        <v>0</v>
      </c>
      <c r="EP33" s="9">
        <f>BS33/100*'8. GVA assumptions'!$F$14</f>
        <v>0</v>
      </c>
      <c r="EQ33" s="9">
        <f>BT33/100*'8. GVA assumptions'!$F$15</f>
        <v>0</v>
      </c>
      <c r="ER33" s="69">
        <f>BU33/100*'8. GVA assumptions'!$F$16</f>
        <v>0</v>
      </c>
      <c r="ES33" s="134">
        <f t="shared" si="30"/>
        <v>0</v>
      </c>
      <c r="ET33" s="140">
        <f t="shared" si="16"/>
        <v>0</v>
      </c>
    </row>
    <row r="34" spans="1:150" ht="12.75">
      <c r="A34" s="17" t="s">
        <v>358</v>
      </c>
      <c r="B34" s="68">
        <v>3.2687359557254251E-6</v>
      </c>
      <c r="C34" s="10">
        <v>1.4693778755119474E-5</v>
      </c>
      <c r="D34" s="10">
        <v>2.5629932650118746E-9</v>
      </c>
      <c r="E34" s="10">
        <v>5.0157956437346256E-6</v>
      </c>
      <c r="F34" s="10">
        <v>1.0091660848794375E-6</v>
      </c>
      <c r="G34" s="10">
        <v>1.0392349925851274E-6</v>
      </c>
      <c r="H34" s="10">
        <v>0</v>
      </c>
      <c r="I34" s="284">
        <f t="shared" si="2"/>
        <v>2.50292744253091E-5</v>
      </c>
      <c r="J34" s="86"/>
      <c r="K34" s="178">
        <v>0</v>
      </c>
      <c r="L34" s="77"/>
      <c r="M34" s="77"/>
      <c r="N34" s="93"/>
      <c r="O34" s="176"/>
      <c r="P34" s="178">
        <v>0</v>
      </c>
      <c r="Q34" s="77"/>
      <c r="R34" s="77"/>
      <c r="S34" s="93"/>
      <c r="T34" s="176"/>
      <c r="U34" s="178">
        <v>0</v>
      </c>
      <c r="V34" s="77"/>
      <c r="W34" s="77"/>
      <c r="X34" s="93"/>
      <c r="Y34" s="176"/>
      <c r="Z34" s="178">
        <v>0</v>
      </c>
      <c r="AA34" s="77"/>
      <c r="AB34" s="77"/>
      <c r="AC34" s="93"/>
      <c r="AD34" s="176"/>
      <c r="AE34" s="178">
        <v>0</v>
      </c>
      <c r="AF34" s="77"/>
      <c r="AG34" s="77"/>
      <c r="AH34" s="93"/>
      <c r="AI34" s="176"/>
      <c r="AJ34" s="178">
        <v>0</v>
      </c>
      <c r="AK34" s="77"/>
      <c r="AL34" s="77"/>
      <c r="AM34" s="91"/>
      <c r="AN34" s="177"/>
      <c r="AO34" s="178">
        <v>0</v>
      </c>
      <c r="AP34" s="9"/>
      <c r="AQ34" s="9"/>
      <c r="AR34" s="91"/>
      <c r="AS34" s="177"/>
      <c r="AT34" s="68">
        <f t="shared" si="0"/>
        <v>0</v>
      </c>
      <c r="AU34" s="9"/>
      <c r="AV34" s="9"/>
      <c r="AW34" s="9"/>
      <c r="AX34" s="69"/>
      <c r="AY34" s="68">
        <f t="shared" si="3"/>
        <v>0</v>
      </c>
      <c r="AZ34" s="69">
        <f>K34</f>
        <v>0</v>
      </c>
      <c r="BA34" s="68">
        <f t="shared" si="4"/>
        <v>0</v>
      </c>
      <c r="BB34" s="69">
        <f>P34</f>
        <v>0</v>
      </c>
      <c r="BC34" s="68">
        <f t="shared" si="5"/>
        <v>0</v>
      </c>
      <c r="BD34" s="69">
        <f>U34</f>
        <v>0</v>
      </c>
      <c r="BE34" s="68">
        <f t="shared" si="6"/>
        <v>0</v>
      </c>
      <c r="BF34" s="69">
        <f>Z34</f>
        <v>0</v>
      </c>
      <c r="BG34" s="68">
        <f t="shared" si="7"/>
        <v>0</v>
      </c>
      <c r="BH34" s="69">
        <f>AE34</f>
        <v>0</v>
      </c>
      <c r="BI34" s="68">
        <f t="shared" si="8"/>
        <v>0</v>
      </c>
      <c r="BJ34" s="69">
        <f>AJ34</f>
        <v>0</v>
      </c>
      <c r="BK34" s="9">
        <f t="shared" si="9"/>
        <v>0</v>
      </c>
      <c r="BL34" s="9">
        <f t="shared" si="44"/>
        <v>0</v>
      </c>
      <c r="BM34" s="68">
        <f t="shared" si="38"/>
        <v>0</v>
      </c>
      <c r="BN34" s="9">
        <f>AT34</f>
        <v>0</v>
      </c>
      <c r="BO34" s="138">
        <f>AY34+((AZ34-AY34)*'9. BE assumptions'!K34)</f>
        <v>0</v>
      </c>
      <c r="BP34" s="139">
        <f>BA34+((BB34-BA34)*'9. BE assumptions'!L34)</f>
        <v>0</v>
      </c>
      <c r="BQ34" s="139">
        <f>BC34+((BD34-BC34)*'9. BE assumptions'!M34)</f>
        <v>0</v>
      </c>
      <c r="BR34" s="139">
        <f>BE34+((BF34-BE34)*'9. BE assumptions'!N34)</f>
        <v>0</v>
      </c>
      <c r="BS34" s="139">
        <f>BG34+((BH34-BG34)*'9. BE assumptions'!O34)</f>
        <v>0</v>
      </c>
      <c r="BT34" s="139">
        <f>BI34+((BJ34-BI34)*'9. BE assumptions'!P34)</f>
        <v>0</v>
      </c>
      <c r="BU34" s="140">
        <f>BK34+((BL34+BK34)*'9. BE assumptions'!Q34)</f>
        <v>0</v>
      </c>
      <c r="BV34" s="139">
        <f t="shared" si="11"/>
        <v>0</v>
      </c>
      <c r="BW34" s="140">
        <f t="shared" si="12"/>
        <v>0</v>
      </c>
      <c r="BX34" s="139"/>
      <c r="BY34" s="68">
        <f>B34/100*'8. GVA assumptions'!F$8</f>
        <v>1.5525293796175174E-6</v>
      </c>
      <c r="BZ34" s="10">
        <f>C34/100*'8. GVA assumptions'!F$10</f>
        <v>6.1565830342705014E-6</v>
      </c>
      <c r="CA34" s="10">
        <f>D34/100*'8. GVA assumptions'!F$12</f>
        <v>1.4326031978168104E-9</v>
      </c>
      <c r="CB34" s="10">
        <f>E34/100*'8. GVA assumptions'!F$13</f>
        <v>2.4287406902912418E-6</v>
      </c>
      <c r="CC34" s="10">
        <f>F34/100*'8. GVA assumptions'!F$14</f>
        <v>4.4721764043548989E-7</v>
      </c>
      <c r="CD34" s="10">
        <f>G34/100*'8. GVA assumptions'!F$15</f>
        <v>6.1033677140382315E-7</v>
      </c>
      <c r="CE34" s="10">
        <f>H34/100*'8. GVA assumptions'!F$16</f>
        <v>0</v>
      </c>
      <c r="CF34" s="284">
        <f t="shared" si="13"/>
        <v>1.1196840119216393E-5</v>
      </c>
      <c r="CG34" s="10"/>
      <c r="CH34" s="68">
        <f>K34/100*'8. GVA assumptions'!$F$8</f>
        <v>0</v>
      </c>
      <c r="CI34" s="9"/>
      <c r="CJ34" s="9"/>
      <c r="CK34" s="9"/>
      <c r="CL34" s="69"/>
      <c r="CM34" s="68">
        <f>P34/100*'8. GVA assumptions'!$F$10</f>
        <v>0</v>
      </c>
      <c r="CN34" s="86"/>
      <c r="CO34" s="86"/>
      <c r="CP34" s="86"/>
      <c r="CQ34" s="70"/>
      <c r="CR34" s="68">
        <f>U34/100*'8. GVA assumptions'!$F$12</f>
        <v>0</v>
      </c>
      <c r="CS34" s="86"/>
      <c r="CT34" s="86"/>
      <c r="CU34" s="86"/>
      <c r="CV34" s="70"/>
      <c r="CW34" s="68">
        <f>Z34/100*'8. GVA assumptions'!$F$13</f>
        <v>0</v>
      </c>
      <c r="CX34" s="86"/>
      <c r="CY34" s="86"/>
      <c r="CZ34" s="86"/>
      <c r="DA34" s="70"/>
      <c r="DB34" s="68">
        <f>AE34/100*'8. GVA assumptions'!$F$14</f>
        <v>0</v>
      </c>
      <c r="DC34" s="86"/>
      <c r="DD34" s="86"/>
      <c r="DE34" s="86"/>
      <c r="DF34" s="70"/>
      <c r="DG34" s="68">
        <f>AJ34/100*'8. GVA assumptions'!$F$15</f>
        <v>0</v>
      </c>
      <c r="DH34" s="86"/>
      <c r="DI34" s="86"/>
      <c r="DJ34" s="86"/>
      <c r="DK34" s="70"/>
      <c r="DL34" s="68">
        <f>AO34/100*'8. GVA assumptions'!$F$16</f>
        <v>0</v>
      </c>
      <c r="DM34" s="86"/>
      <c r="DN34" s="86"/>
      <c r="DO34" s="86"/>
      <c r="DP34" s="70"/>
      <c r="DQ34" s="9">
        <f t="shared" si="1"/>
        <v>0</v>
      </c>
      <c r="DR34" s="10"/>
      <c r="DS34" s="10"/>
      <c r="DT34" s="10"/>
      <c r="DU34" s="10"/>
      <c r="DV34" s="68">
        <f>AY34/100*'8. GVA assumptions'!$F$8</f>
        <v>0</v>
      </c>
      <c r="DW34" s="9">
        <f>AZ34/100*'8. GVA assumptions'!$F$8</f>
        <v>0</v>
      </c>
      <c r="DX34" s="9">
        <f>BA34/100*'8. GVA assumptions'!$F$10</f>
        <v>0</v>
      </c>
      <c r="DY34" s="9">
        <f>BB34/100*'8. GVA assumptions'!$F$10</f>
        <v>0</v>
      </c>
      <c r="DZ34" s="9">
        <f>BC34/100*'8. GVA assumptions'!$F$12</f>
        <v>0</v>
      </c>
      <c r="EA34" s="9">
        <f>BD34/100*'8. GVA assumptions'!$F$12</f>
        <v>0</v>
      </c>
      <c r="EB34" s="9">
        <f>BE34/100*'8. GVA assumptions'!$F$13</f>
        <v>0</v>
      </c>
      <c r="EC34" s="9">
        <f>BF34/100*'8. GVA assumptions'!$F$13</f>
        <v>0</v>
      </c>
      <c r="ED34" s="9">
        <f>BG34/100*'8. GVA assumptions'!$F$14</f>
        <v>0</v>
      </c>
      <c r="EE34" s="9">
        <f>BH34/100*'8. GVA assumptions'!$F$14</f>
        <v>0</v>
      </c>
      <c r="EF34" s="9">
        <f>BI34/100*'8. GVA assumptions'!$F$15</f>
        <v>0</v>
      </c>
      <c r="EG34" s="9">
        <f>BJ34/100*'8. GVA assumptions'!$F$15</f>
        <v>0</v>
      </c>
      <c r="EH34" s="9">
        <f>BK34/100*'8. GVA assumptions'!$F$16</f>
        <v>0</v>
      </c>
      <c r="EI34" s="9">
        <f>BL34/100*'8. GVA assumptions'!$F$16</f>
        <v>0</v>
      </c>
      <c r="EJ34" s="68">
        <f t="shared" si="14"/>
        <v>0</v>
      </c>
      <c r="EK34" s="9">
        <f t="shared" si="15"/>
        <v>0</v>
      </c>
      <c r="EL34" s="88">
        <f>BO34/100*'8. GVA assumptions'!$F$8</f>
        <v>0</v>
      </c>
      <c r="EM34" s="9">
        <f>BP34/100*'8. GVA assumptions'!$F$10</f>
        <v>0</v>
      </c>
      <c r="EN34" s="9">
        <f>BQ34/100*'8. GVA assumptions'!$F$12</f>
        <v>0</v>
      </c>
      <c r="EO34" s="9">
        <f>BR34/100*'8. GVA assumptions'!$F$13</f>
        <v>0</v>
      </c>
      <c r="EP34" s="9">
        <f>BS34/100*'8. GVA assumptions'!$F$14</f>
        <v>0</v>
      </c>
      <c r="EQ34" s="9">
        <f>BT34/100*'8. GVA assumptions'!$F$15</f>
        <v>0</v>
      </c>
      <c r="ER34" s="69">
        <f>BU34/100*'8. GVA assumptions'!$F$16</f>
        <v>0</v>
      </c>
      <c r="ES34" s="134">
        <f t="shared" si="30"/>
        <v>0</v>
      </c>
      <c r="ET34" s="140">
        <f t="shared" si="16"/>
        <v>0</v>
      </c>
    </row>
    <row r="35" spans="1:150" ht="12.75">
      <c r="A35" s="72" t="s">
        <v>326</v>
      </c>
      <c r="B35" s="68">
        <v>1.018635694119275E-4</v>
      </c>
      <c r="C35" s="10">
        <v>7.3667628032248497E-4</v>
      </c>
      <c r="D35" s="10">
        <v>2.7653257972093751E-8</v>
      </c>
      <c r="E35" s="10">
        <v>5.9058412371234496E-4</v>
      </c>
      <c r="F35" s="10">
        <v>3.120385905626525E-3</v>
      </c>
      <c r="G35" s="10">
        <v>2.24906044968582E-3</v>
      </c>
      <c r="H35" s="10">
        <v>0</v>
      </c>
      <c r="I35" s="284">
        <f t="shared" si="2"/>
        <v>6.7985979820170753E-3</v>
      </c>
      <c r="J35" s="86"/>
      <c r="K35" s="178">
        <v>0</v>
      </c>
      <c r="L35" s="77"/>
      <c r="M35" s="77"/>
      <c r="N35" s="93"/>
      <c r="O35" s="176"/>
      <c r="P35" s="178">
        <v>0</v>
      </c>
      <c r="Q35" s="77"/>
      <c r="R35" s="77"/>
      <c r="S35" s="93"/>
      <c r="T35" s="176"/>
      <c r="U35" s="178">
        <v>0</v>
      </c>
      <c r="V35" s="77"/>
      <c r="W35" s="77"/>
      <c r="X35" s="93"/>
      <c r="Y35" s="176"/>
      <c r="Z35" s="178">
        <v>0</v>
      </c>
      <c r="AA35" s="77"/>
      <c r="AB35" s="77"/>
      <c r="AC35" s="93"/>
      <c r="AD35" s="176"/>
      <c r="AE35" s="178">
        <v>0</v>
      </c>
      <c r="AF35" s="77"/>
      <c r="AG35" s="77"/>
      <c r="AH35" s="93"/>
      <c r="AI35" s="176"/>
      <c r="AJ35" s="178">
        <v>0</v>
      </c>
      <c r="AK35" s="77"/>
      <c r="AL35" s="77"/>
      <c r="AM35" s="91"/>
      <c r="AN35" s="177"/>
      <c r="AO35" s="178">
        <v>0</v>
      </c>
      <c r="AP35" s="9"/>
      <c r="AQ35" s="9"/>
      <c r="AR35" s="91"/>
      <c r="AS35" s="177"/>
      <c r="AT35" s="68">
        <f t="shared" si="0"/>
        <v>0</v>
      </c>
      <c r="AU35" s="9"/>
      <c r="AV35" s="9"/>
      <c r="AW35" s="9"/>
      <c r="AX35" s="69"/>
      <c r="AY35" s="68">
        <f t="shared" si="3"/>
        <v>0</v>
      </c>
      <c r="AZ35" s="69">
        <f>K35</f>
        <v>0</v>
      </c>
      <c r="BA35" s="68">
        <f t="shared" si="4"/>
        <v>0</v>
      </c>
      <c r="BB35" s="69">
        <f>P35</f>
        <v>0</v>
      </c>
      <c r="BC35" s="68">
        <f t="shared" si="5"/>
        <v>0</v>
      </c>
      <c r="BD35" s="69">
        <f>U35</f>
        <v>0</v>
      </c>
      <c r="BE35" s="68">
        <f t="shared" si="6"/>
        <v>0</v>
      </c>
      <c r="BF35" s="69">
        <f>Z35</f>
        <v>0</v>
      </c>
      <c r="BG35" s="68">
        <f t="shared" si="7"/>
        <v>0</v>
      </c>
      <c r="BH35" s="69">
        <f>AE35</f>
        <v>0</v>
      </c>
      <c r="BI35" s="68">
        <f t="shared" si="8"/>
        <v>0</v>
      </c>
      <c r="BJ35" s="69">
        <f>AJ35</f>
        <v>0</v>
      </c>
      <c r="BK35" s="9">
        <f t="shared" si="9"/>
        <v>0</v>
      </c>
      <c r="BL35" s="9">
        <f t="shared" si="44"/>
        <v>0</v>
      </c>
      <c r="BM35" s="68">
        <f t="shared" si="38"/>
        <v>0</v>
      </c>
      <c r="BN35" s="9">
        <f>AT35</f>
        <v>0</v>
      </c>
      <c r="BO35" s="138">
        <f>AY35+((AZ35-AY35)*'9. BE assumptions'!K35)</f>
        <v>0</v>
      </c>
      <c r="BP35" s="139">
        <f>BA35+((BB35-BA35)*'9. BE assumptions'!L35)</f>
        <v>0</v>
      </c>
      <c r="BQ35" s="139">
        <f>BC35+((BD35-BC35)*'9. BE assumptions'!M35)</f>
        <v>0</v>
      </c>
      <c r="BR35" s="139">
        <f>BE35+((BF35-BE35)*'9. BE assumptions'!N35)</f>
        <v>0</v>
      </c>
      <c r="BS35" s="139">
        <f>BG35+((BH35-BG35)*'9. BE assumptions'!O35)</f>
        <v>0</v>
      </c>
      <c r="BT35" s="139">
        <f>BI35+((BJ35-BI35)*'9. BE assumptions'!P35)</f>
        <v>0</v>
      </c>
      <c r="BU35" s="140">
        <f>BK35+((BL35+BK35)*'9. BE assumptions'!Q35)</f>
        <v>0</v>
      </c>
      <c r="BV35" s="139">
        <f t="shared" si="11"/>
        <v>0</v>
      </c>
      <c r="BW35" s="140">
        <f t="shared" si="12"/>
        <v>0</v>
      </c>
      <c r="BX35" s="139"/>
      <c r="BY35" s="68">
        <f>B35/100*'8. GVA assumptions'!F$8</f>
        <v>4.8381449700065668E-5</v>
      </c>
      <c r="BZ35" s="10">
        <f>C35/100*'8. GVA assumptions'!F$10</f>
        <v>3.08661833335603E-4</v>
      </c>
      <c r="CA35" s="10">
        <f>D35/100*'8. GVA assumptions'!F$12</f>
        <v>1.5456983965461638E-8</v>
      </c>
      <c r="CB35" s="10">
        <f>E35/100*'8. GVA assumptions'!F$13</f>
        <v>2.8597171698808917E-4</v>
      </c>
      <c r="CC35" s="10">
        <f>F35/100*'8. GVA assumptions'!F$14</f>
        <v>1.3828166075648188E-3</v>
      </c>
      <c r="CD35" s="10">
        <f>G35/100*'8. GVA assumptions'!F$15</f>
        <v>1.3208603476088517E-3</v>
      </c>
      <c r="CE35" s="10">
        <f>H35/100*'8. GVA assumptions'!F$16</f>
        <v>0</v>
      </c>
      <c r="CF35" s="284">
        <f t="shared" si="13"/>
        <v>3.346707412181394E-3</v>
      </c>
      <c r="CG35" s="10"/>
      <c r="CH35" s="68">
        <f>K35/100*'8. GVA assumptions'!$F$8</f>
        <v>0</v>
      </c>
      <c r="CI35" s="9"/>
      <c r="CJ35" s="9"/>
      <c r="CK35" s="9"/>
      <c r="CL35" s="69"/>
      <c r="CM35" s="68">
        <f>P35/100*'8. GVA assumptions'!$F$10</f>
        <v>0</v>
      </c>
      <c r="CN35" s="86"/>
      <c r="CO35" s="86"/>
      <c r="CP35" s="86"/>
      <c r="CQ35" s="70"/>
      <c r="CR35" s="68">
        <f>U35/100*'8. GVA assumptions'!$F$12</f>
        <v>0</v>
      </c>
      <c r="CS35" s="86"/>
      <c r="CT35" s="86"/>
      <c r="CU35" s="86"/>
      <c r="CV35" s="70"/>
      <c r="CW35" s="68">
        <f>Z35/100*'8. GVA assumptions'!$F$13</f>
        <v>0</v>
      </c>
      <c r="CX35" s="86"/>
      <c r="CY35" s="86"/>
      <c r="CZ35" s="86"/>
      <c r="DA35" s="70"/>
      <c r="DB35" s="68">
        <f>AE35/100*'8. GVA assumptions'!$F$14</f>
        <v>0</v>
      </c>
      <c r="DC35" s="86"/>
      <c r="DD35" s="86"/>
      <c r="DE35" s="86"/>
      <c r="DF35" s="70"/>
      <c r="DG35" s="68">
        <f>AJ35/100*'8. GVA assumptions'!$F$15</f>
        <v>0</v>
      </c>
      <c r="DH35" s="86"/>
      <c r="DI35" s="86"/>
      <c r="DJ35" s="86"/>
      <c r="DK35" s="70"/>
      <c r="DL35" s="68">
        <f>AO35/100*'8. GVA assumptions'!$F$16</f>
        <v>0</v>
      </c>
      <c r="DM35" s="86"/>
      <c r="DN35" s="86"/>
      <c r="DO35" s="86"/>
      <c r="DP35" s="70"/>
      <c r="DQ35" s="9">
        <f t="shared" si="1"/>
        <v>0</v>
      </c>
      <c r="DR35" s="10"/>
      <c r="DS35" s="10"/>
      <c r="DT35" s="10"/>
      <c r="DU35" s="10"/>
      <c r="DV35" s="68">
        <f>AY35/100*'8. GVA assumptions'!$F$8</f>
        <v>0</v>
      </c>
      <c r="DW35" s="9">
        <f>AZ35/100*'8. GVA assumptions'!$F$8</f>
        <v>0</v>
      </c>
      <c r="DX35" s="9">
        <f>BA35/100*'8. GVA assumptions'!$F$10</f>
        <v>0</v>
      </c>
      <c r="DY35" s="9">
        <f>BB35/100*'8. GVA assumptions'!$F$10</f>
        <v>0</v>
      </c>
      <c r="DZ35" s="9">
        <f>BC35/100*'8. GVA assumptions'!$F$12</f>
        <v>0</v>
      </c>
      <c r="EA35" s="9">
        <f>BD35/100*'8. GVA assumptions'!$F$12</f>
        <v>0</v>
      </c>
      <c r="EB35" s="9">
        <f>BE35/100*'8. GVA assumptions'!$F$13</f>
        <v>0</v>
      </c>
      <c r="EC35" s="9">
        <f>BF35/100*'8. GVA assumptions'!$F$13</f>
        <v>0</v>
      </c>
      <c r="ED35" s="9">
        <f>BG35/100*'8. GVA assumptions'!$F$14</f>
        <v>0</v>
      </c>
      <c r="EE35" s="9">
        <f>BH35/100*'8. GVA assumptions'!$F$14</f>
        <v>0</v>
      </c>
      <c r="EF35" s="9">
        <f>BI35/100*'8. GVA assumptions'!$F$15</f>
        <v>0</v>
      </c>
      <c r="EG35" s="9">
        <f>BJ35/100*'8. GVA assumptions'!$F$15</f>
        <v>0</v>
      </c>
      <c r="EH35" s="9">
        <f>BK35/100*'8. GVA assumptions'!$F$16</f>
        <v>0</v>
      </c>
      <c r="EI35" s="9">
        <f>BL35/100*'8. GVA assumptions'!$F$16</f>
        <v>0</v>
      </c>
      <c r="EJ35" s="68">
        <f t="shared" si="14"/>
        <v>0</v>
      </c>
      <c r="EK35" s="9">
        <f t="shared" si="15"/>
        <v>0</v>
      </c>
      <c r="EL35" s="88">
        <f>BO35/100*'8. GVA assumptions'!$F$8</f>
        <v>0</v>
      </c>
      <c r="EM35" s="9">
        <f>BP35/100*'8. GVA assumptions'!$F$10</f>
        <v>0</v>
      </c>
      <c r="EN35" s="9">
        <f>BQ35/100*'8. GVA assumptions'!$F$12</f>
        <v>0</v>
      </c>
      <c r="EO35" s="9">
        <f>BR35/100*'8. GVA assumptions'!$F$13</f>
        <v>0</v>
      </c>
      <c r="EP35" s="9">
        <f>BS35/100*'8. GVA assumptions'!$F$14</f>
        <v>0</v>
      </c>
      <c r="EQ35" s="9">
        <f>BT35/100*'8. GVA assumptions'!$F$15</f>
        <v>0</v>
      </c>
      <c r="ER35" s="69">
        <f>BU35/100*'8. GVA assumptions'!$F$16</f>
        <v>0</v>
      </c>
      <c r="ES35" s="134">
        <f t="shared" si="30"/>
        <v>0</v>
      </c>
      <c r="ET35" s="140">
        <f t="shared" si="16"/>
        <v>0</v>
      </c>
    </row>
    <row r="36" spans="1:150" s="79" customFormat="1" ht="12.75">
      <c r="A36" s="72" t="s">
        <v>327</v>
      </c>
      <c r="B36" s="82">
        <v>2.5535218764098001E-5</v>
      </c>
      <c r="C36" s="11">
        <v>0.13828402330825157</v>
      </c>
      <c r="D36" s="11">
        <v>0</v>
      </c>
      <c r="E36" s="11">
        <v>1.3037689046118064E-2</v>
      </c>
      <c r="F36" s="11">
        <v>3.4882872256526498E-3</v>
      </c>
      <c r="G36" s="11">
        <v>4.1566705344353097E-3</v>
      </c>
      <c r="H36" s="11">
        <v>0</v>
      </c>
      <c r="I36" s="285">
        <f t="shared" si="2"/>
        <v>0.1589922053332217</v>
      </c>
      <c r="J36" s="108"/>
      <c r="K36" s="178">
        <v>0</v>
      </c>
      <c r="L36" s="77">
        <f>'4.1. FS rMCZ ZoneCalcs'!B13</f>
        <v>1.061987781277125E-6</v>
      </c>
      <c r="M36" s="77">
        <f>B36</f>
        <v>2.5535218764098001E-5</v>
      </c>
      <c r="N36" s="93"/>
      <c r="O36" s="176"/>
      <c r="P36" s="178">
        <v>0</v>
      </c>
      <c r="Q36" s="77">
        <f>'4.1. FS rMCZ ZoneCalcs'!C13</f>
        <v>1.86803641198727E-2</v>
      </c>
      <c r="R36" s="77">
        <f>C36</f>
        <v>0.13828402330825157</v>
      </c>
      <c r="S36" s="93"/>
      <c r="T36" s="176"/>
      <c r="U36" s="178">
        <v>0</v>
      </c>
      <c r="V36" s="94">
        <v>0</v>
      </c>
      <c r="W36" s="94">
        <v>0</v>
      </c>
      <c r="X36" s="93"/>
      <c r="Y36" s="176"/>
      <c r="Z36" s="178">
        <v>0</v>
      </c>
      <c r="AA36" s="94">
        <v>0</v>
      </c>
      <c r="AB36" s="94">
        <v>0</v>
      </c>
      <c r="AC36" s="93"/>
      <c r="AD36" s="176"/>
      <c r="AE36" s="178">
        <v>0</v>
      </c>
      <c r="AF36" s="94">
        <v>0</v>
      </c>
      <c r="AG36" s="94">
        <v>0</v>
      </c>
      <c r="AH36" s="93"/>
      <c r="AI36" s="176"/>
      <c r="AJ36" s="178">
        <v>0</v>
      </c>
      <c r="AK36" s="94">
        <v>0</v>
      </c>
      <c r="AL36" s="94">
        <v>0</v>
      </c>
      <c r="AM36" s="93"/>
      <c r="AN36" s="176"/>
      <c r="AO36" s="178">
        <v>0</v>
      </c>
      <c r="AP36" s="94">
        <v>0</v>
      </c>
      <c r="AQ36" s="94">
        <v>0</v>
      </c>
      <c r="AR36" s="93"/>
      <c r="AS36" s="176"/>
      <c r="AT36" s="82">
        <f t="shared" si="0"/>
        <v>0</v>
      </c>
      <c r="AU36" s="77">
        <f>L36+Q36+V36+AA36+AF36+AK36+AP36</f>
        <v>1.8681426107653977E-2</v>
      </c>
      <c r="AV36" s="77">
        <f>M36+R36+W36+AB36+AG36+AL36+AQ36</f>
        <v>0.13830955852701568</v>
      </c>
      <c r="AW36" s="77"/>
      <c r="AX36" s="78"/>
      <c r="AY36" s="82">
        <f t="shared" si="3"/>
        <v>0</v>
      </c>
      <c r="AZ36" s="78">
        <f>M36</f>
        <v>2.5535218764098001E-5</v>
      </c>
      <c r="BA36" s="82">
        <f t="shared" si="4"/>
        <v>0</v>
      </c>
      <c r="BB36" s="78">
        <f>R36</f>
        <v>0.13828402330825157</v>
      </c>
      <c r="BC36" s="82">
        <f t="shared" si="5"/>
        <v>0</v>
      </c>
      <c r="BD36" s="78">
        <f>W36</f>
        <v>0</v>
      </c>
      <c r="BE36" s="82">
        <f t="shared" si="6"/>
        <v>0</v>
      </c>
      <c r="BF36" s="78">
        <f>AB36</f>
        <v>0</v>
      </c>
      <c r="BG36" s="82">
        <f t="shared" si="7"/>
        <v>0</v>
      </c>
      <c r="BH36" s="78">
        <f>AG36</f>
        <v>0</v>
      </c>
      <c r="BI36" s="82">
        <f t="shared" si="8"/>
        <v>0</v>
      </c>
      <c r="BJ36" s="78">
        <f>AL36</f>
        <v>0</v>
      </c>
      <c r="BK36" s="77">
        <f t="shared" si="9"/>
        <v>0</v>
      </c>
      <c r="BL36" s="77">
        <f>AQ36</f>
        <v>0</v>
      </c>
      <c r="BM36" s="82">
        <f t="shared" si="38"/>
        <v>0</v>
      </c>
      <c r="BN36" s="77">
        <f>AV36</f>
        <v>0.13830955852701568</v>
      </c>
      <c r="BO36" s="138">
        <f>AY36+((AZ36-AY36)*'9. BE assumptions'!K36)</f>
        <v>1.2767609382049001E-5</v>
      </c>
      <c r="BP36" s="139">
        <f>BA36+((BB36-BA36)*'9. BE assumptions'!L36)</f>
        <v>6.9142011654125785E-2</v>
      </c>
      <c r="BQ36" s="139">
        <f>BC36+((BD36-BC36)*'9. BE assumptions'!M36)</f>
        <v>0</v>
      </c>
      <c r="BR36" s="139">
        <f>BE36+((BF36-BE36)*'9. BE assumptions'!N36)</f>
        <v>0</v>
      </c>
      <c r="BS36" s="139">
        <f>BG36+((BH36-BG36)*'9. BE assumptions'!O36)</f>
        <v>0</v>
      </c>
      <c r="BT36" s="139">
        <f>BI36+((BJ36-BI36)*'9. BE assumptions'!P36)</f>
        <v>0</v>
      </c>
      <c r="BU36" s="140">
        <f>BK36+((BL36+BK36)*'9. BE assumptions'!Q36)</f>
        <v>0</v>
      </c>
      <c r="BV36" s="212">
        <f t="shared" si="11"/>
        <v>6.915477926350784E-2</v>
      </c>
      <c r="BW36" s="287">
        <f t="shared" si="12"/>
        <v>0.98285561315046144</v>
      </c>
      <c r="BX36" s="212"/>
      <c r="BY36" s="82">
        <f>B36/100*'8. GVA assumptions'!F$8</f>
        <v>1.212828992099623E-5</v>
      </c>
      <c r="BZ36" s="11">
        <f>C36/100*'8. GVA assumptions'!F$10</f>
        <v>5.7939968063941763E-2</v>
      </c>
      <c r="CA36" s="11">
        <f>D36/100*'8. GVA assumptions'!F$12</f>
        <v>0</v>
      </c>
      <c r="CB36" s="11">
        <f>E36/100*'8. GVA assumptions'!F$13</f>
        <v>6.3130893167916875E-3</v>
      </c>
      <c r="CC36" s="11">
        <f>F36/100*'8. GVA assumptions'!F$14</f>
        <v>1.5458541518505464E-3</v>
      </c>
      <c r="CD36" s="11">
        <f>G36/100*'8. GVA assumptions'!F$15</f>
        <v>2.4411888474481277E-3</v>
      </c>
      <c r="CE36" s="11">
        <f>H36/100*'8. GVA assumptions'!F$16</f>
        <v>0</v>
      </c>
      <c r="CF36" s="285">
        <f t="shared" si="13"/>
        <v>6.8252228669953119E-2</v>
      </c>
      <c r="CG36" s="11"/>
      <c r="CH36" s="82">
        <f>K36/100*'8. GVA assumptions'!$F$8</f>
        <v>0</v>
      </c>
      <c r="CI36" s="77">
        <f>L36/100*'8. GVA assumptions'!$F$8</f>
        <v>5.0440514423920498E-7</v>
      </c>
      <c r="CJ36" s="77">
        <f>M36/100*'8. GVA assumptions'!$F$8</f>
        <v>1.212828992099623E-5</v>
      </c>
      <c r="CK36" s="77"/>
      <c r="CL36" s="78"/>
      <c r="CM36" s="82">
        <f>P36/100*'8. GVA assumptions'!$F$10</f>
        <v>0</v>
      </c>
      <c r="CN36" s="77">
        <f>Q36/100*'8. GVA assumptions'!$F$10</f>
        <v>7.8269323862205226E-3</v>
      </c>
      <c r="CO36" s="77">
        <f>R36/100*'8. GVA assumptions'!$F$10</f>
        <v>5.7939968063941763E-2</v>
      </c>
      <c r="CP36" s="108"/>
      <c r="CQ36" s="213"/>
      <c r="CR36" s="82">
        <f>U36/100*'8. GVA assumptions'!$F$12</f>
        <v>0</v>
      </c>
      <c r="CS36" s="77">
        <f>V36/100*'8. GVA assumptions'!$F$12</f>
        <v>0</v>
      </c>
      <c r="CT36" s="77">
        <f>W36/100*'8. GVA assumptions'!$F$12</f>
        <v>0</v>
      </c>
      <c r="CU36" s="108"/>
      <c r="CV36" s="213"/>
      <c r="CW36" s="82">
        <f>Z36/100*'8. GVA assumptions'!$F$13</f>
        <v>0</v>
      </c>
      <c r="CX36" s="77">
        <f>AA36/100*'8. GVA assumptions'!$F$13</f>
        <v>0</v>
      </c>
      <c r="CY36" s="77">
        <f>AB36/100*'8. GVA assumptions'!$F$13</f>
        <v>0</v>
      </c>
      <c r="CZ36" s="108"/>
      <c r="DA36" s="213"/>
      <c r="DB36" s="82">
        <f>AE36/100*'8. GVA assumptions'!$F$14</f>
        <v>0</v>
      </c>
      <c r="DC36" s="77">
        <f>AF36/100*'8. GVA assumptions'!$F$14</f>
        <v>0</v>
      </c>
      <c r="DD36" s="77">
        <f>AG36/100*'8. GVA assumptions'!$F$14</f>
        <v>0</v>
      </c>
      <c r="DE36" s="108"/>
      <c r="DF36" s="213"/>
      <c r="DG36" s="82">
        <f>AJ36/100*'8. GVA assumptions'!$F$15</f>
        <v>0</v>
      </c>
      <c r="DH36" s="77">
        <f>AK36/100*'8. GVA assumptions'!$F$15</f>
        <v>0</v>
      </c>
      <c r="DI36" s="77">
        <f>AL36/100*'8. GVA assumptions'!$F$15</f>
        <v>0</v>
      </c>
      <c r="DJ36" s="108"/>
      <c r="DK36" s="213"/>
      <c r="DL36" s="82">
        <f>AO36/100*'8. GVA assumptions'!$F$16</f>
        <v>0</v>
      </c>
      <c r="DM36" s="77">
        <f>AP36/100*'8. GVA assumptions'!$F$16</f>
        <v>0</v>
      </c>
      <c r="DN36" s="77">
        <f>AQ36/100*'8. GVA assumptions'!$F$16</f>
        <v>0</v>
      </c>
      <c r="DO36" s="108"/>
      <c r="DP36" s="213"/>
      <c r="DQ36" s="77">
        <f t="shared" si="1"/>
        <v>0</v>
      </c>
      <c r="DR36" s="11">
        <f>CI36+CN36+CS36+CX36+DC36+DH36+DM36</f>
        <v>7.827436791364762E-3</v>
      </c>
      <c r="DS36" s="11">
        <f>CJ36+CO36+CT36+CY36+DD36+DI36+DN36</f>
        <v>5.795209635386276E-2</v>
      </c>
      <c r="DT36" s="11"/>
      <c r="DU36" s="11"/>
      <c r="DV36" s="82">
        <f>AY36/100*'8. GVA assumptions'!$F$8</f>
        <v>0</v>
      </c>
      <c r="DW36" s="77">
        <f>AZ36/100*'8. GVA assumptions'!$F$8</f>
        <v>1.212828992099623E-5</v>
      </c>
      <c r="DX36" s="77">
        <f>BA36/100*'8. GVA assumptions'!$F$10</f>
        <v>0</v>
      </c>
      <c r="DY36" s="77">
        <f>BB36/100*'8. GVA assumptions'!$F$10</f>
        <v>5.7939968063941763E-2</v>
      </c>
      <c r="DZ36" s="77">
        <f>BC36/100*'8. GVA assumptions'!$F$12</f>
        <v>0</v>
      </c>
      <c r="EA36" s="77">
        <f>BD36/100*'8. GVA assumptions'!$F$12</f>
        <v>0</v>
      </c>
      <c r="EB36" s="77">
        <f>BE36/100*'8. GVA assumptions'!$F$13</f>
        <v>0</v>
      </c>
      <c r="EC36" s="77">
        <f>BF36/100*'8. GVA assumptions'!$F$13</f>
        <v>0</v>
      </c>
      <c r="ED36" s="77">
        <f>BG36/100*'8. GVA assumptions'!$F$14</f>
        <v>0</v>
      </c>
      <c r="EE36" s="77">
        <f>BH36/100*'8. GVA assumptions'!$F$14</f>
        <v>0</v>
      </c>
      <c r="EF36" s="77">
        <f>BI36/100*'8. GVA assumptions'!$F$15</f>
        <v>0</v>
      </c>
      <c r="EG36" s="77">
        <f>BJ36/100*'8. GVA assumptions'!$F$15</f>
        <v>0</v>
      </c>
      <c r="EH36" s="77">
        <f>BK36/100*'8. GVA assumptions'!$F$16</f>
        <v>0</v>
      </c>
      <c r="EI36" s="77">
        <f>BL36/100*'8. GVA assumptions'!$F$16</f>
        <v>0</v>
      </c>
      <c r="EJ36" s="82">
        <f t="shared" si="14"/>
        <v>0</v>
      </c>
      <c r="EK36" s="77">
        <f t="shared" si="15"/>
        <v>5.795209635386276E-2</v>
      </c>
      <c r="EL36" s="95">
        <f>BO36/100*'8. GVA assumptions'!$F$8</f>
        <v>6.0641449604981152E-6</v>
      </c>
      <c r="EM36" s="77">
        <f>BP36/100*'8. GVA assumptions'!$F$10</f>
        <v>2.8969984031970882E-2</v>
      </c>
      <c r="EN36" s="77">
        <f>BQ36/100*'8. GVA assumptions'!$F$12</f>
        <v>0</v>
      </c>
      <c r="EO36" s="77">
        <f>BR36/100*'8. GVA assumptions'!$F$13</f>
        <v>0</v>
      </c>
      <c r="EP36" s="77">
        <f>BS36/100*'8. GVA assumptions'!$F$14</f>
        <v>0</v>
      </c>
      <c r="EQ36" s="77">
        <f>BT36/100*'8. GVA assumptions'!$F$15</f>
        <v>0</v>
      </c>
      <c r="ER36" s="78">
        <f>BU36/100*'8. GVA assumptions'!$F$16</f>
        <v>0</v>
      </c>
      <c r="ES36" s="214">
        <f t="shared" si="30"/>
        <v>2.897604817693138E-2</v>
      </c>
      <c r="ET36" s="287">
        <f t="shared" si="16"/>
        <v>0.41181928278734847</v>
      </c>
    </row>
    <row r="37" spans="1:150" ht="12.75">
      <c r="A37" s="72" t="s">
        <v>328</v>
      </c>
      <c r="B37" s="68">
        <v>0</v>
      </c>
      <c r="C37" s="10">
        <v>2.0428855782017748E-2</v>
      </c>
      <c r="D37" s="10">
        <v>0</v>
      </c>
      <c r="E37" s="10">
        <v>0</v>
      </c>
      <c r="F37" s="10">
        <v>1.3222398050367299E-2</v>
      </c>
      <c r="G37" s="10">
        <v>2.5074107553005501E-5</v>
      </c>
      <c r="H37" s="10">
        <v>0</v>
      </c>
      <c r="I37" s="284">
        <f t="shared" si="2"/>
        <v>3.3676327939938057E-2</v>
      </c>
      <c r="J37" s="86"/>
      <c r="K37" s="178">
        <v>0</v>
      </c>
      <c r="L37" s="77">
        <f>B37</f>
        <v>0</v>
      </c>
      <c r="M37" s="77">
        <f>B37</f>
        <v>0</v>
      </c>
      <c r="N37" s="93">
        <f>B37</f>
        <v>0</v>
      </c>
      <c r="O37" s="176"/>
      <c r="P37" s="178">
        <v>0</v>
      </c>
      <c r="Q37" s="77">
        <f>C37</f>
        <v>2.0428855782017748E-2</v>
      </c>
      <c r="R37" s="77">
        <f>C37</f>
        <v>2.0428855782017748E-2</v>
      </c>
      <c r="S37" s="93">
        <f>C37</f>
        <v>2.0428855782017748E-2</v>
      </c>
      <c r="T37" s="176"/>
      <c r="U37" s="178">
        <v>0</v>
      </c>
      <c r="V37" s="94">
        <v>0</v>
      </c>
      <c r="W37" s="94">
        <v>0</v>
      </c>
      <c r="X37" s="94">
        <v>0</v>
      </c>
      <c r="Y37" s="176"/>
      <c r="Z37" s="178">
        <v>0</v>
      </c>
      <c r="AA37" s="94">
        <v>0</v>
      </c>
      <c r="AB37" s="77">
        <f>'4.1. FS rMCZ ZoneCalcs'!E12</f>
        <v>0</v>
      </c>
      <c r="AC37" s="93">
        <f>E37</f>
        <v>0</v>
      </c>
      <c r="AD37" s="176"/>
      <c r="AE37" s="178">
        <v>0</v>
      </c>
      <c r="AF37" s="94">
        <v>0</v>
      </c>
      <c r="AG37" s="77">
        <f>'4.1. FS rMCZ ZoneCalcs'!F12</f>
        <v>1.3547702153556974E-3</v>
      </c>
      <c r="AH37" s="93">
        <f>F37</f>
        <v>1.3222398050367299E-2</v>
      </c>
      <c r="AI37" s="176"/>
      <c r="AJ37" s="178">
        <v>0</v>
      </c>
      <c r="AK37" s="94">
        <v>0</v>
      </c>
      <c r="AL37" s="77">
        <f>'4.1. FS rMCZ ZoneCalcs'!G12</f>
        <v>1.788444756398385E-5</v>
      </c>
      <c r="AM37" s="91">
        <f>G37</f>
        <v>2.5074107553005501E-5</v>
      </c>
      <c r="AN37" s="177"/>
      <c r="AO37" s="178">
        <v>0</v>
      </c>
      <c r="AP37" s="94">
        <v>0</v>
      </c>
      <c r="AQ37" s="94">
        <v>0</v>
      </c>
      <c r="AR37" s="94">
        <v>0</v>
      </c>
      <c r="AS37" s="177"/>
      <c r="AT37" s="68">
        <f t="shared" si="0"/>
        <v>0</v>
      </c>
      <c r="AU37" s="9">
        <f>L37+Q37+V37+AA37+AF37+AK37+AP37</f>
        <v>2.0428855782017748E-2</v>
      </c>
      <c r="AV37" s="9">
        <f>M37+R37+W37+AB37+AG37+AL37+AQ37</f>
        <v>2.180151044493743E-2</v>
      </c>
      <c r="AW37" s="9">
        <f>N37+S37+X37+AC37+AH37+AM37+AR37</f>
        <v>3.3676327939938057E-2</v>
      </c>
      <c r="AX37" s="69"/>
      <c r="AY37" s="68">
        <f t="shared" si="3"/>
        <v>0</v>
      </c>
      <c r="AZ37" s="69">
        <f>N37</f>
        <v>0</v>
      </c>
      <c r="BA37" s="68">
        <f t="shared" si="4"/>
        <v>0</v>
      </c>
      <c r="BB37" s="69">
        <f>S37</f>
        <v>2.0428855782017748E-2</v>
      </c>
      <c r="BC37" s="68">
        <f t="shared" si="5"/>
        <v>0</v>
      </c>
      <c r="BD37" s="69">
        <f>X37</f>
        <v>0</v>
      </c>
      <c r="BE37" s="68">
        <f t="shared" si="6"/>
        <v>0</v>
      </c>
      <c r="BF37" s="69">
        <f>AC37</f>
        <v>0</v>
      </c>
      <c r="BG37" s="68">
        <f t="shared" si="7"/>
        <v>0</v>
      </c>
      <c r="BH37" s="69">
        <f>AH37</f>
        <v>1.3222398050367299E-2</v>
      </c>
      <c r="BI37" s="68">
        <f t="shared" si="8"/>
        <v>0</v>
      </c>
      <c r="BJ37" s="69">
        <f>AM37</f>
        <v>2.5074107553005501E-5</v>
      </c>
      <c r="BK37" s="9">
        <f t="shared" si="9"/>
        <v>0</v>
      </c>
      <c r="BL37" s="9">
        <f>AR37</f>
        <v>0</v>
      </c>
      <c r="BM37" s="68">
        <f t="shared" si="38"/>
        <v>0</v>
      </c>
      <c r="BN37" s="9">
        <f>AW37</f>
        <v>3.3676327939938057E-2</v>
      </c>
      <c r="BO37" s="138">
        <f>AY37+((AZ37-AY37)*'9. BE assumptions'!K37)</f>
        <v>0</v>
      </c>
      <c r="BP37" s="139">
        <f>BA37+((BB37-BA37)*'9. BE assumptions'!L37)</f>
        <v>1.0214427891008874E-2</v>
      </c>
      <c r="BQ37" s="139">
        <f>BC37+((BD37-BC37)*'9. BE assumptions'!M37)</f>
        <v>0</v>
      </c>
      <c r="BR37" s="139">
        <f>BE37+((BF37-BE37)*'9. BE assumptions'!N37)</f>
        <v>0</v>
      </c>
      <c r="BS37" s="139">
        <f>BG37+((BH37-BG37)*'9. BE assumptions'!O37)</f>
        <v>3.3055995125918247E-3</v>
      </c>
      <c r="BT37" s="139">
        <f>BI37+((BJ37-BI37)*'9. BE assumptions'!P37)</f>
        <v>6.2685268882513751E-6</v>
      </c>
      <c r="BU37" s="140">
        <f>BK37+((BL37+BK37)*'9. BE assumptions'!Q37)</f>
        <v>0</v>
      </c>
      <c r="BV37" s="139">
        <f t="shared" si="11"/>
        <v>1.352629593048895E-2</v>
      </c>
      <c r="BW37" s="140">
        <f t="shared" si="12"/>
        <v>0.19224117294566515</v>
      </c>
      <c r="BX37" s="139"/>
      <c r="BY37" s="68">
        <f>B37/100*'8. GVA assumptions'!F$8</f>
        <v>0</v>
      </c>
      <c r="BZ37" s="10">
        <f>C37/100*'8. GVA assumptions'!F$10</f>
        <v>8.5595372717388284E-3</v>
      </c>
      <c r="CA37" s="10">
        <f>D37/100*'8. GVA assumptions'!F$12</f>
        <v>0</v>
      </c>
      <c r="CB37" s="10">
        <f>E37/100*'8. GVA assumptions'!F$13</f>
        <v>0</v>
      </c>
      <c r="CC37" s="10">
        <f>F37/100*'8. GVA assumptions'!F$14</f>
        <v>5.8595802470814617E-3</v>
      </c>
      <c r="CD37" s="10">
        <f>G37/100*'8. GVA assumptions'!F$15</f>
        <v>1.4725880054967471E-5</v>
      </c>
      <c r="CE37" s="10">
        <f>H37/100*'8. GVA assumptions'!F$16</f>
        <v>0</v>
      </c>
      <c r="CF37" s="284">
        <f t="shared" si="13"/>
        <v>1.4433843398875259E-2</v>
      </c>
      <c r="CG37" s="10"/>
      <c r="CH37" s="68">
        <f>K37/100*'8. GVA assumptions'!$F$8</f>
        <v>0</v>
      </c>
      <c r="CI37" s="9">
        <f>L37/100*'8. GVA assumptions'!$F$8</f>
        <v>0</v>
      </c>
      <c r="CJ37" s="9">
        <f>M37/100*'8. GVA assumptions'!$F$8</f>
        <v>0</v>
      </c>
      <c r="CK37" s="9">
        <f>N37/100*'8. GVA assumptions'!$F$8</f>
        <v>0</v>
      </c>
      <c r="CL37" s="69"/>
      <c r="CM37" s="68">
        <f>P37/100*'8. GVA assumptions'!$F$10</f>
        <v>0</v>
      </c>
      <c r="CN37" s="9">
        <f>Q37/100*'8. GVA assumptions'!$F$10</f>
        <v>8.5595372717388284E-3</v>
      </c>
      <c r="CO37" s="9">
        <f>R37/100*'8. GVA assumptions'!$F$10</f>
        <v>8.5595372717388284E-3</v>
      </c>
      <c r="CP37" s="9">
        <f>S37/100*'8. GVA assumptions'!$F$10</f>
        <v>8.5595372717388284E-3</v>
      </c>
      <c r="CQ37" s="70"/>
      <c r="CR37" s="68">
        <f>U37/100*'8. GVA assumptions'!$F$12</f>
        <v>0</v>
      </c>
      <c r="CS37" s="9">
        <f>V37/100*'8. GVA assumptions'!$F$12</f>
        <v>0</v>
      </c>
      <c r="CT37" s="9">
        <f>W37/100*'8. GVA assumptions'!$F$12</f>
        <v>0</v>
      </c>
      <c r="CU37" s="9">
        <f>X37/100*'8. GVA assumptions'!$F$12</f>
        <v>0</v>
      </c>
      <c r="CV37" s="70"/>
      <c r="CW37" s="68">
        <f>Z37/100*'8. GVA assumptions'!$F$13</f>
        <v>0</v>
      </c>
      <c r="CX37" s="9">
        <f>AA37/100*'8. GVA assumptions'!$F$13</f>
        <v>0</v>
      </c>
      <c r="CY37" s="9">
        <f>AB37/100*'8. GVA assumptions'!$F$13</f>
        <v>0</v>
      </c>
      <c r="CZ37" s="9">
        <f>AC37/100*'8. GVA assumptions'!$F$13</f>
        <v>0</v>
      </c>
      <c r="DA37" s="70"/>
      <c r="DB37" s="68">
        <f>AE37/100*'8. GVA assumptions'!$F$14</f>
        <v>0</v>
      </c>
      <c r="DC37" s="9">
        <f>AF37/100*'8. GVA assumptions'!$F$14</f>
        <v>0</v>
      </c>
      <c r="DD37" s="9">
        <f>AG37/100*'8. GVA assumptions'!$F$14</f>
        <v>6.0037405945527597E-4</v>
      </c>
      <c r="DE37" s="9">
        <f>AH37/100*'8. GVA assumptions'!$F$14</f>
        <v>5.8595802470814617E-3</v>
      </c>
      <c r="DF37" s="70"/>
      <c r="DG37" s="68">
        <f>AJ37/100*'8. GVA assumptions'!$F$15</f>
        <v>0</v>
      </c>
      <c r="DH37" s="9">
        <f>AK37/100*'8. GVA assumptions'!$F$15</f>
        <v>0</v>
      </c>
      <c r="DI37" s="9">
        <f>AL37/100*'8. GVA assumptions'!$F$15</f>
        <v>1.0503433835873981E-5</v>
      </c>
      <c r="DJ37" s="9">
        <f>AM37/100*'8. GVA assumptions'!$F$15</f>
        <v>1.4725880054967471E-5</v>
      </c>
      <c r="DK37" s="70"/>
      <c r="DL37" s="68">
        <f>AO37/100*'8. GVA assumptions'!$F$16</f>
        <v>0</v>
      </c>
      <c r="DM37" s="9">
        <f>AP37/100*'8. GVA assumptions'!$F$16</f>
        <v>0</v>
      </c>
      <c r="DN37" s="9">
        <f>AQ37/100*'8. GVA assumptions'!$F$16</f>
        <v>0</v>
      </c>
      <c r="DO37" s="9">
        <f>AR37/100*'8. GVA assumptions'!$F$16</f>
        <v>0</v>
      </c>
      <c r="DP37" s="70"/>
      <c r="DQ37" s="9">
        <f t="shared" si="1"/>
        <v>0</v>
      </c>
      <c r="DR37" s="10">
        <f>CI37+CN37+CS37+CX37+DC37+DH37+DM37</f>
        <v>8.5595372717388284E-3</v>
      </c>
      <c r="DS37" s="10">
        <f>CJ37+CO37+CT37+CY37+DD37+DI37+DN37</f>
        <v>9.1704147650299786E-3</v>
      </c>
      <c r="DT37" s="10">
        <f>CK37+CP37+CU37+CZ37+DE37+DJ37+DO37</f>
        <v>1.4433843398875259E-2</v>
      </c>
      <c r="DU37" s="10"/>
      <c r="DV37" s="68">
        <f>AY37/100*'8. GVA assumptions'!$F$8</f>
        <v>0</v>
      </c>
      <c r="DW37" s="9">
        <f>AZ37/100*'8. GVA assumptions'!$F$8</f>
        <v>0</v>
      </c>
      <c r="DX37" s="9">
        <f>BA37/100*'8. GVA assumptions'!$F$10</f>
        <v>0</v>
      </c>
      <c r="DY37" s="9">
        <f>BB37/100*'8. GVA assumptions'!$F$10</f>
        <v>8.5595372717388284E-3</v>
      </c>
      <c r="DZ37" s="9">
        <f>BC37/100*'8. GVA assumptions'!$F$12</f>
        <v>0</v>
      </c>
      <c r="EA37" s="9">
        <f>BD37/100*'8. GVA assumptions'!$F$12</f>
        <v>0</v>
      </c>
      <c r="EB37" s="9">
        <f>BE37/100*'8. GVA assumptions'!$F$13</f>
        <v>0</v>
      </c>
      <c r="EC37" s="9">
        <f>BF37/100*'8. GVA assumptions'!$F$13</f>
        <v>0</v>
      </c>
      <c r="ED37" s="9">
        <f>BG37/100*'8. GVA assumptions'!$F$14</f>
        <v>0</v>
      </c>
      <c r="EE37" s="9">
        <f>BH37/100*'8. GVA assumptions'!$F$14</f>
        <v>5.8595802470814617E-3</v>
      </c>
      <c r="EF37" s="9">
        <f>BI37/100*'8. GVA assumptions'!$F$15</f>
        <v>0</v>
      </c>
      <c r="EG37" s="9">
        <f>BJ37/100*'8. GVA assumptions'!$F$15</f>
        <v>1.4725880054967471E-5</v>
      </c>
      <c r="EH37" s="9">
        <f>BK37/100*'8. GVA assumptions'!$F$16</f>
        <v>0</v>
      </c>
      <c r="EI37" s="9">
        <f>BL37/100*'8. GVA assumptions'!$F$16</f>
        <v>0</v>
      </c>
      <c r="EJ37" s="68">
        <f t="shared" si="14"/>
        <v>0</v>
      </c>
      <c r="EK37" s="9">
        <f t="shared" si="15"/>
        <v>1.4433843398875259E-2</v>
      </c>
      <c r="EL37" s="88">
        <f>BO37/100*'8. GVA assumptions'!$F$8</f>
        <v>0</v>
      </c>
      <c r="EM37" s="9">
        <f>BP37/100*'8. GVA assumptions'!$F$10</f>
        <v>4.2797686358694142E-3</v>
      </c>
      <c r="EN37" s="9">
        <f>BQ37/100*'8. GVA assumptions'!$F$12</f>
        <v>0</v>
      </c>
      <c r="EO37" s="9">
        <f>BR37/100*'8. GVA assumptions'!$F$13</f>
        <v>0</v>
      </c>
      <c r="EP37" s="9">
        <f>BS37/100*'8. GVA assumptions'!$F$14</f>
        <v>1.4648950617703654E-3</v>
      </c>
      <c r="EQ37" s="9">
        <f>BT37/100*'8. GVA assumptions'!$F$15</f>
        <v>3.6814700137418677E-6</v>
      </c>
      <c r="ER37" s="69">
        <f>BU37/100*'8. GVA assumptions'!$F$16</f>
        <v>0</v>
      </c>
      <c r="ES37" s="134">
        <f t="shared" si="30"/>
        <v>5.7483451676535215E-3</v>
      </c>
      <c r="ET37" s="140">
        <f t="shared" si="16"/>
        <v>8.1697799841520452E-2</v>
      </c>
    </row>
    <row r="38" spans="1:150" ht="12.75">
      <c r="A38" s="72" t="s">
        <v>329</v>
      </c>
      <c r="B38" s="68">
        <v>0</v>
      </c>
      <c r="C38" s="10">
        <v>9.6673022257842255E-4</v>
      </c>
      <c r="D38" s="10">
        <v>0</v>
      </c>
      <c r="E38" s="10">
        <v>0</v>
      </c>
      <c r="F38" s="10">
        <v>1.4635518523722026E-3</v>
      </c>
      <c r="G38" s="10">
        <v>0</v>
      </c>
      <c r="H38" s="10">
        <v>0</v>
      </c>
      <c r="I38" s="284">
        <f t="shared" si="2"/>
        <v>2.4302820749506253E-3</v>
      </c>
      <c r="J38" s="86"/>
      <c r="K38" s="178">
        <v>0</v>
      </c>
      <c r="L38" s="77">
        <f>B38</f>
        <v>0</v>
      </c>
      <c r="M38" s="93"/>
      <c r="N38" s="93"/>
      <c r="O38" s="176"/>
      <c r="P38" s="178">
        <v>0</v>
      </c>
      <c r="Q38" s="77">
        <f>C38</f>
        <v>9.6673022257842255E-4</v>
      </c>
      <c r="R38" s="93"/>
      <c r="S38" s="93"/>
      <c r="T38" s="176"/>
      <c r="U38" s="178">
        <v>0</v>
      </c>
      <c r="V38" s="94">
        <v>0</v>
      </c>
      <c r="W38" s="93"/>
      <c r="X38" s="93"/>
      <c r="Y38" s="176"/>
      <c r="Z38" s="178">
        <v>0</v>
      </c>
      <c r="AA38" s="94">
        <v>0</v>
      </c>
      <c r="AB38" s="93"/>
      <c r="AC38" s="93"/>
      <c r="AD38" s="176"/>
      <c r="AE38" s="178">
        <v>0</v>
      </c>
      <c r="AF38" s="94">
        <v>0</v>
      </c>
      <c r="AG38" s="93"/>
      <c r="AH38" s="93"/>
      <c r="AI38" s="176"/>
      <c r="AJ38" s="178">
        <v>0</v>
      </c>
      <c r="AK38" s="94">
        <v>0</v>
      </c>
      <c r="AL38" s="93"/>
      <c r="AM38" s="91"/>
      <c r="AN38" s="177"/>
      <c r="AO38" s="178">
        <v>0</v>
      </c>
      <c r="AP38" s="94">
        <v>0</v>
      </c>
      <c r="AQ38" s="91"/>
      <c r="AR38" s="91"/>
      <c r="AS38" s="177"/>
      <c r="AT38" s="68">
        <f t="shared" si="0"/>
        <v>0</v>
      </c>
      <c r="AU38" s="9">
        <f>L38+Q38+V38+AA38+AF38+AK38+AP38</f>
        <v>9.6673022257842255E-4</v>
      </c>
      <c r="AV38" s="9"/>
      <c r="AW38" s="9"/>
      <c r="AX38" s="69"/>
      <c r="AY38" s="68">
        <f t="shared" si="3"/>
        <v>0</v>
      </c>
      <c r="AZ38" s="69">
        <f>L38</f>
        <v>0</v>
      </c>
      <c r="BA38" s="68">
        <f t="shared" si="4"/>
        <v>0</v>
      </c>
      <c r="BB38" s="69">
        <f>Q38</f>
        <v>9.6673022257842255E-4</v>
      </c>
      <c r="BC38" s="68">
        <f t="shared" si="5"/>
        <v>0</v>
      </c>
      <c r="BD38" s="69">
        <f>V38</f>
        <v>0</v>
      </c>
      <c r="BE38" s="68">
        <f t="shared" si="6"/>
        <v>0</v>
      </c>
      <c r="BF38" s="69">
        <f>AA38</f>
        <v>0</v>
      </c>
      <c r="BG38" s="68">
        <f t="shared" si="7"/>
        <v>0</v>
      </c>
      <c r="BH38" s="69">
        <f>AF38</f>
        <v>0</v>
      </c>
      <c r="BI38" s="68">
        <f t="shared" si="8"/>
        <v>0</v>
      </c>
      <c r="BJ38" s="69">
        <f>AK38</f>
        <v>0</v>
      </c>
      <c r="BK38" s="9">
        <f t="shared" si="9"/>
        <v>0</v>
      </c>
      <c r="BL38" s="9">
        <f>AP38</f>
        <v>0</v>
      </c>
      <c r="BM38" s="68">
        <f t="shared" si="38"/>
        <v>0</v>
      </c>
      <c r="BN38" s="9">
        <f>AU38</f>
        <v>9.6673022257842255E-4</v>
      </c>
      <c r="BO38" s="138">
        <f>AY38+((AZ38-AY38)*'9. BE assumptions'!K38)</f>
        <v>0</v>
      </c>
      <c r="BP38" s="139">
        <f>BA38+((BB38-BA38)*'9. BE assumptions'!L38)</f>
        <v>4.8336511128921128E-4</v>
      </c>
      <c r="BQ38" s="139">
        <f>BC38+((BD38-BC38)*'9. BE assumptions'!M38)</f>
        <v>0</v>
      </c>
      <c r="BR38" s="139">
        <f>BE38+((BF38-BE38)*'9. BE assumptions'!N38)</f>
        <v>0</v>
      </c>
      <c r="BS38" s="139">
        <f>BG38+((BH38-BG38)*'9. BE assumptions'!O38)</f>
        <v>0</v>
      </c>
      <c r="BT38" s="139">
        <f>BI38+((BJ38-BI38)*'9. BE assumptions'!P38)</f>
        <v>0</v>
      </c>
      <c r="BU38" s="140">
        <f>BK38+((BL38+BK38)*'9. BE assumptions'!Q38)</f>
        <v>0</v>
      </c>
      <c r="BV38" s="139">
        <f t="shared" si="11"/>
        <v>4.8336511128921128E-4</v>
      </c>
      <c r="BW38" s="140">
        <f t="shared" si="12"/>
        <v>6.8697799037353291E-3</v>
      </c>
      <c r="BX38" s="139"/>
      <c r="BY38" s="68">
        <f>B38/100*'8. GVA assumptions'!F$8</f>
        <v>0</v>
      </c>
      <c r="BZ38" s="10">
        <f>C38/100*'8. GVA assumptions'!F$10</f>
        <v>4.050527087846076E-4</v>
      </c>
      <c r="CA38" s="10">
        <f>D38/100*'8. GVA assumptions'!F$12</f>
        <v>0</v>
      </c>
      <c r="CB38" s="10">
        <f>E38/100*'8. GVA assumptions'!F$13</f>
        <v>0</v>
      </c>
      <c r="CC38" s="10">
        <f>F38/100*'8. GVA assumptions'!F$14</f>
        <v>6.4858125523617992E-4</v>
      </c>
      <c r="CD38" s="10">
        <f>G38/100*'8. GVA assumptions'!F$15</f>
        <v>0</v>
      </c>
      <c r="CE38" s="10">
        <f>H38/100*'8. GVA assumptions'!F$16</f>
        <v>0</v>
      </c>
      <c r="CF38" s="284">
        <f t="shared" si="13"/>
        <v>1.0536339640207875E-3</v>
      </c>
      <c r="CG38" s="10"/>
      <c r="CH38" s="68">
        <f>K38/100*'8. GVA assumptions'!$F$8</f>
        <v>0</v>
      </c>
      <c r="CI38" s="9">
        <f>L38/100*'8. GVA assumptions'!$F$8</f>
        <v>0</v>
      </c>
      <c r="CJ38" s="9"/>
      <c r="CK38" s="9"/>
      <c r="CL38" s="69"/>
      <c r="CM38" s="68">
        <f>P38/100*'8. GVA assumptions'!$F$10</f>
        <v>0</v>
      </c>
      <c r="CN38" s="9">
        <f>Q38/100*'8. GVA assumptions'!$F$10</f>
        <v>4.050527087846076E-4</v>
      </c>
      <c r="CO38" s="86"/>
      <c r="CP38" s="86"/>
      <c r="CQ38" s="70"/>
      <c r="CR38" s="68">
        <f>U38/100*'8. GVA assumptions'!$F$12</f>
        <v>0</v>
      </c>
      <c r="CS38" s="9">
        <f>V38/100*'8. GVA assumptions'!$F$12</f>
        <v>0</v>
      </c>
      <c r="CT38" s="86"/>
      <c r="CU38" s="86"/>
      <c r="CV38" s="70"/>
      <c r="CW38" s="68">
        <f>Z38/100*'8. GVA assumptions'!$F$13</f>
        <v>0</v>
      </c>
      <c r="CX38" s="9">
        <f>AA38/100*'8. GVA assumptions'!$F$13</f>
        <v>0</v>
      </c>
      <c r="CY38" s="86"/>
      <c r="CZ38" s="86"/>
      <c r="DA38" s="70"/>
      <c r="DB38" s="68">
        <f>AE38/100*'8. GVA assumptions'!$F$14</f>
        <v>0</v>
      </c>
      <c r="DC38" s="9">
        <f>AF38/100*'8. GVA assumptions'!$F$14</f>
        <v>0</v>
      </c>
      <c r="DD38" s="86"/>
      <c r="DE38" s="86"/>
      <c r="DF38" s="70"/>
      <c r="DG38" s="68">
        <f>AJ38/100*'8. GVA assumptions'!$F$15</f>
        <v>0</v>
      </c>
      <c r="DH38" s="9">
        <f>AK38/100*'8. GVA assumptions'!$F$15</f>
        <v>0</v>
      </c>
      <c r="DI38" s="86"/>
      <c r="DJ38" s="86"/>
      <c r="DK38" s="70"/>
      <c r="DL38" s="68">
        <f>AO38/100*'8. GVA assumptions'!$F$16</f>
        <v>0</v>
      </c>
      <c r="DM38" s="9">
        <f>AP38/100*'8. GVA assumptions'!$F$16</f>
        <v>0</v>
      </c>
      <c r="DN38" s="86"/>
      <c r="DO38" s="86"/>
      <c r="DP38" s="70"/>
      <c r="DQ38" s="9">
        <f t="shared" si="1"/>
        <v>0</v>
      </c>
      <c r="DR38" s="10">
        <f>CI38+CN38+CS38+CX38+DC38+DH38+DM38</f>
        <v>4.050527087846076E-4</v>
      </c>
      <c r="DS38" s="10"/>
      <c r="DT38" s="10"/>
      <c r="DU38" s="10"/>
      <c r="DV38" s="68">
        <f>AY38/100*'8. GVA assumptions'!$F$8</f>
        <v>0</v>
      </c>
      <c r="DW38" s="9">
        <f>AZ38/100*'8. GVA assumptions'!$F$8</f>
        <v>0</v>
      </c>
      <c r="DX38" s="9">
        <f>BA38/100*'8. GVA assumptions'!$F$10</f>
        <v>0</v>
      </c>
      <c r="DY38" s="9">
        <f>BB38/100*'8. GVA assumptions'!$F$10</f>
        <v>4.050527087846076E-4</v>
      </c>
      <c r="DZ38" s="9">
        <f>BC38/100*'8. GVA assumptions'!$F$12</f>
        <v>0</v>
      </c>
      <c r="EA38" s="9">
        <f>BD38/100*'8. GVA assumptions'!$F$12</f>
        <v>0</v>
      </c>
      <c r="EB38" s="9">
        <f>BE38/100*'8. GVA assumptions'!$F$13</f>
        <v>0</v>
      </c>
      <c r="EC38" s="9">
        <f>BF38/100*'8. GVA assumptions'!$F$13</f>
        <v>0</v>
      </c>
      <c r="ED38" s="9">
        <f>BG38/100*'8. GVA assumptions'!$F$14</f>
        <v>0</v>
      </c>
      <c r="EE38" s="9">
        <f>BH38/100*'8. GVA assumptions'!$F$14</f>
        <v>0</v>
      </c>
      <c r="EF38" s="9">
        <f>BI38/100*'8. GVA assumptions'!$F$15</f>
        <v>0</v>
      </c>
      <c r="EG38" s="9">
        <f>BJ38/100*'8. GVA assumptions'!$F$15</f>
        <v>0</v>
      </c>
      <c r="EH38" s="9">
        <f>BK38/100*'8. GVA assumptions'!$F$16</f>
        <v>0</v>
      </c>
      <c r="EI38" s="9">
        <f>BL38/100*'8. GVA assumptions'!$F$16</f>
        <v>0</v>
      </c>
      <c r="EJ38" s="68">
        <f t="shared" si="14"/>
        <v>0</v>
      </c>
      <c r="EK38" s="9">
        <f t="shared" si="15"/>
        <v>4.050527087846076E-4</v>
      </c>
      <c r="EL38" s="88">
        <f>BO38/100*'8. GVA assumptions'!$F$8</f>
        <v>0</v>
      </c>
      <c r="EM38" s="9">
        <f>BP38/100*'8. GVA assumptions'!$F$10</f>
        <v>2.025263543923038E-4</v>
      </c>
      <c r="EN38" s="9">
        <f>BQ38/100*'8. GVA assumptions'!$F$12</f>
        <v>0</v>
      </c>
      <c r="EO38" s="9">
        <f>BR38/100*'8. GVA assumptions'!$F$13</f>
        <v>0</v>
      </c>
      <c r="EP38" s="9">
        <f>BS38/100*'8. GVA assumptions'!$F$14</f>
        <v>0</v>
      </c>
      <c r="EQ38" s="9">
        <f>BT38/100*'8. GVA assumptions'!$F$15</f>
        <v>0</v>
      </c>
      <c r="ER38" s="69">
        <f>BU38/100*'8. GVA assumptions'!$F$16</f>
        <v>0</v>
      </c>
      <c r="ES38" s="134">
        <f t="shared" si="30"/>
        <v>2.025263543923038E-4</v>
      </c>
      <c r="ET38" s="140">
        <f t="shared" si="16"/>
        <v>2.8783862278975404E-3</v>
      </c>
    </row>
    <row r="39" spans="1:150" ht="12.75">
      <c r="A39" s="72" t="s">
        <v>330</v>
      </c>
      <c r="B39" s="68">
        <v>3.2067878914768998E-5</v>
      </c>
      <c r="C39" s="10">
        <v>2.8283989581978001E-6</v>
      </c>
      <c r="D39" s="10">
        <v>0</v>
      </c>
      <c r="E39" s="10">
        <v>6.8325184120168248E-4</v>
      </c>
      <c r="F39" s="10">
        <v>0</v>
      </c>
      <c r="G39" s="10">
        <v>2.3864139232811602E-6</v>
      </c>
      <c r="H39" s="10">
        <v>0</v>
      </c>
      <c r="I39" s="284">
        <f t="shared" si="2"/>
        <v>7.205345329979304E-4</v>
      </c>
      <c r="J39" s="86"/>
      <c r="K39" s="178">
        <v>0</v>
      </c>
      <c r="L39" s="77"/>
      <c r="M39" s="77"/>
      <c r="N39" s="93"/>
      <c r="O39" s="176"/>
      <c r="P39" s="178">
        <v>0</v>
      </c>
      <c r="Q39" s="77"/>
      <c r="R39" s="77"/>
      <c r="S39" s="93"/>
      <c r="T39" s="176"/>
      <c r="U39" s="178">
        <v>0</v>
      </c>
      <c r="V39" s="77"/>
      <c r="W39" s="77"/>
      <c r="X39" s="93"/>
      <c r="Y39" s="176"/>
      <c r="Z39" s="178">
        <v>0</v>
      </c>
      <c r="AA39" s="77"/>
      <c r="AB39" s="77"/>
      <c r="AC39" s="93"/>
      <c r="AD39" s="176"/>
      <c r="AE39" s="178">
        <v>0</v>
      </c>
      <c r="AF39" s="77"/>
      <c r="AG39" s="77"/>
      <c r="AH39" s="93"/>
      <c r="AI39" s="176"/>
      <c r="AJ39" s="178">
        <v>0</v>
      </c>
      <c r="AK39" s="77"/>
      <c r="AL39" s="77"/>
      <c r="AM39" s="91"/>
      <c r="AN39" s="177"/>
      <c r="AO39" s="178">
        <v>0</v>
      </c>
      <c r="AP39" s="9"/>
      <c r="AQ39" s="9"/>
      <c r="AR39" s="91"/>
      <c r="AS39" s="177"/>
      <c r="AT39" s="68">
        <f t="shared" ref="AT39:AT63" si="45">K39+P39+U39+Z39+AE39+AJ39+AO39</f>
        <v>0</v>
      </c>
      <c r="AU39" s="9"/>
      <c r="AV39" s="9"/>
      <c r="AW39" s="9"/>
      <c r="AX39" s="69"/>
      <c r="AY39" s="68">
        <f t="shared" si="3"/>
        <v>0</v>
      </c>
      <c r="AZ39" s="69">
        <f>K39</f>
        <v>0</v>
      </c>
      <c r="BA39" s="68">
        <f t="shared" si="4"/>
        <v>0</v>
      </c>
      <c r="BB39" s="69">
        <f>P39</f>
        <v>0</v>
      </c>
      <c r="BC39" s="68">
        <f t="shared" si="5"/>
        <v>0</v>
      </c>
      <c r="BD39" s="69">
        <f>U39</f>
        <v>0</v>
      </c>
      <c r="BE39" s="68">
        <f t="shared" si="6"/>
        <v>0</v>
      </c>
      <c r="BF39" s="69">
        <f>Z39</f>
        <v>0</v>
      </c>
      <c r="BG39" s="68">
        <f t="shared" si="7"/>
        <v>0</v>
      </c>
      <c r="BH39" s="69">
        <f>AE39</f>
        <v>0</v>
      </c>
      <c r="BI39" s="68">
        <f t="shared" si="8"/>
        <v>0</v>
      </c>
      <c r="BJ39" s="69">
        <f>AJ39</f>
        <v>0</v>
      </c>
      <c r="BK39" s="9">
        <f t="shared" si="9"/>
        <v>0</v>
      </c>
      <c r="BL39" s="9">
        <f t="shared" ref="BL39:BL42" si="46">AO39</f>
        <v>0</v>
      </c>
      <c r="BM39" s="68">
        <f t="shared" si="38"/>
        <v>0</v>
      </c>
      <c r="BN39" s="9">
        <f>AT39</f>
        <v>0</v>
      </c>
      <c r="BO39" s="138">
        <f>AY39+((AZ39-AY39)*'9. BE assumptions'!K39)</f>
        <v>0</v>
      </c>
      <c r="BP39" s="139">
        <f>BA39+((BB39-BA39)*'9. BE assumptions'!L39)</f>
        <v>0</v>
      </c>
      <c r="BQ39" s="139">
        <f>BC39+((BD39-BC39)*'9. BE assumptions'!M39)</f>
        <v>0</v>
      </c>
      <c r="BR39" s="139">
        <f>BE39+((BF39-BE39)*'9. BE assumptions'!N39)</f>
        <v>0</v>
      </c>
      <c r="BS39" s="139">
        <f>BG39+((BH39-BG39)*'9. BE assumptions'!O39)</f>
        <v>0</v>
      </c>
      <c r="BT39" s="139">
        <f>BI39+((BJ39-BI39)*'9. BE assumptions'!P39)</f>
        <v>0</v>
      </c>
      <c r="BU39" s="140">
        <f>BK39+((BL39+BK39)*'9. BE assumptions'!Q39)</f>
        <v>0</v>
      </c>
      <c r="BV39" s="139">
        <f t="shared" si="11"/>
        <v>0</v>
      </c>
      <c r="BW39" s="140">
        <f t="shared" si="12"/>
        <v>0</v>
      </c>
      <c r="BX39" s="139"/>
      <c r="BY39" s="68">
        <f>B39/100*'8. GVA assumptions'!F$8</f>
        <v>1.5231063270800954E-5</v>
      </c>
      <c r="BZ39" s="10">
        <f>C39/100*'8. GVA assumptions'!F$10</f>
        <v>1.185077938792427E-6</v>
      </c>
      <c r="CA39" s="10">
        <f>D39/100*'8. GVA assumptions'!F$12</f>
        <v>0</v>
      </c>
      <c r="CB39" s="10">
        <f>E39/100*'8. GVA assumptions'!F$13</f>
        <v>3.3084313363440003E-4</v>
      </c>
      <c r="CC39" s="10">
        <f>F39/100*'8. GVA assumptions'!F$14</f>
        <v>0</v>
      </c>
      <c r="CD39" s="10">
        <f>G39/100*'8. GVA assumptions'!F$15</f>
        <v>1.4015272576084334E-6</v>
      </c>
      <c r="CE39" s="10">
        <f>H39/100*'8. GVA assumptions'!F$16</f>
        <v>0</v>
      </c>
      <c r="CF39" s="284">
        <f t="shared" si="13"/>
        <v>3.4866080210160187E-4</v>
      </c>
      <c r="CG39" s="10"/>
      <c r="CH39" s="68">
        <f>K39/100*'8. GVA assumptions'!$F$8</f>
        <v>0</v>
      </c>
      <c r="CI39" s="9"/>
      <c r="CJ39" s="9"/>
      <c r="CK39" s="9"/>
      <c r="CL39" s="69"/>
      <c r="CM39" s="68">
        <f>P39/100*'8. GVA assumptions'!$F$10</f>
        <v>0</v>
      </c>
      <c r="CN39" s="86"/>
      <c r="CO39" s="86"/>
      <c r="CP39" s="86"/>
      <c r="CQ39" s="70"/>
      <c r="CR39" s="68">
        <f>U39/100*'8. GVA assumptions'!$F$12</f>
        <v>0</v>
      </c>
      <c r="CS39" s="86"/>
      <c r="CT39" s="86"/>
      <c r="CU39" s="86"/>
      <c r="CV39" s="70"/>
      <c r="CW39" s="68">
        <f>Z39/100*'8. GVA assumptions'!$F$13</f>
        <v>0</v>
      </c>
      <c r="CX39" s="86"/>
      <c r="CY39" s="86"/>
      <c r="CZ39" s="86"/>
      <c r="DA39" s="70"/>
      <c r="DB39" s="68">
        <f>AE39/100*'8. GVA assumptions'!$F$14</f>
        <v>0</v>
      </c>
      <c r="DC39" s="86"/>
      <c r="DD39" s="86"/>
      <c r="DE39" s="86"/>
      <c r="DF39" s="70"/>
      <c r="DG39" s="68">
        <f>AJ39/100*'8. GVA assumptions'!$F$15</f>
        <v>0</v>
      </c>
      <c r="DH39" s="86"/>
      <c r="DI39" s="86"/>
      <c r="DJ39" s="86"/>
      <c r="DK39" s="70"/>
      <c r="DL39" s="68">
        <f>AO39/100*'8. GVA assumptions'!$F$16</f>
        <v>0</v>
      </c>
      <c r="DM39" s="86"/>
      <c r="DN39" s="86"/>
      <c r="DO39" s="86"/>
      <c r="DP39" s="70"/>
      <c r="DQ39" s="9">
        <f t="shared" ref="DQ39:DQ63" si="47">CH39+CM39+CR39+CW39+DB39+DG39+DL39</f>
        <v>0</v>
      </c>
      <c r="DR39" s="10"/>
      <c r="DS39" s="10"/>
      <c r="DT39" s="10"/>
      <c r="DU39" s="10"/>
      <c r="DV39" s="68">
        <f>AY39/100*'8. GVA assumptions'!$F$8</f>
        <v>0</v>
      </c>
      <c r="DW39" s="9">
        <f>AZ39/100*'8. GVA assumptions'!$F$8</f>
        <v>0</v>
      </c>
      <c r="DX39" s="9">
        <f>BA39/100*'8. GVA assumptions'!$F$10</f>
        <v>0</v>
      </c>
      <c r="DY39" s="9">
        <f>BB39/100*'8. GVA assumptions'!$F$10</f>
        <v>0</v>
      </c>
      <c r="DZ39" s="9">
        <f>BC39/100*'8. GVA assumptions'!$F$12</f>
        <v>0</v>
      </c>
      <c r="EA39" s="9">
        <f>BD39/100*'8. GVA assumptions'!$F$12</f>
        <v>0</v>
      </c>
      <c r="EB39" s="9">
        <f>BE39/100*'8. GVA assumptions'!$F$13</f>
        <v>0</v>
      </c>
      <c r="EC39" s="9">
        <f>BF39/100*'8. GVA assumptions'!$F$13</f>
        <v>0</v>
      </c>
      <c r="ED39" s="9">
        <f>BG39/100*'8. GVA assumptions'!$F$14</f>
        <v>0</v>
      </c>
      <c r="EE39" s="9">
        <f>BH39/100*'8. GVA assumptions'!$F$14</f>
        <v>0</v>
      </c>
      <c r="EF39" s="9">
        <f>BI39/100*'8. GVA assumptions'!$F$15</f>
        <v>0</v>
      </c>
      <c r="EG39" s="9">
        <f>BJ39/100*'8. GVA assumptions'!$F$15</f>
        <v>0</v>
      </c>
      <c r="EH39" s="9">
        <f>BK39/100*'8. GVA assumptions'!$F$16</f>
        <v>0</v>
      </c>
      <c r="EI39" s="9">
        <f>BL39/100*'8. GVA assumptions'!$F$16</f>
        <v>0</v>
      </c>
      <c r="EJ39" s="68">
        <f t="shared" si="14"/>
        <v>0</v>
      </c>
      <c r="EK39" s="9">
        <f t="shared" si="15"/>
        <v>0</v>
      </c>
      <c r="EL39" s="88">
        <f>BO39/100*'8. GVA assumptions'!$F$8</f>
        <v>0</v>
      </c>
      <c r="EM39" s="9">
        <f>BP39/100*'8. GVA assumptions'!$F$10</f>
        <v>0</v>
      </c>
      <c r="EN39" s="9">
        <f>BQ39/100*'8. GVA assumptions'!$F$12</f>
        <v>0</v>
      </c>
      <c r="EO39" s="9">
        <f>BR39/100*'8. GVA assumptions'!$F$13</f>
        <v>0</v>
      </c>
      <c r="EP39" s="9">
        <f>BS39/100*'8. GVA assumptions'!$F$14</f>
        <v>0</v>
      </c>
      <c r="EQ39" s="9">
        <f>BT39/100*'8. GVA assumptions'!$F$15</f>
        <v>0</v>
      </c>
      <c r="ER39" s="69">
        <f>BU39/100*'8. GVA assumptions'!$F$16</f>
        <v>0</v>
      </c>
      <c r="ES39" s="134">
        <f t="shared" si="30"/>
        <v>0</v>
      </c>
      <c r="ET39" s="140">
        <f t="shared" si="16"/>
        <v>0</v>
      </c>
    </row>
    <row r="40" spans="1:150" ht="12.75">
      <c r="A40" s="72" t="s">
        <v>331</v>
      </c>
      <c r="B40" s="68">
        <v>3.6053538174583524E-4</v>
      </c>
      <c r="C40" s="10">
        <v>1.2176907873012632E-2</v>
      </c>
      <c r="D40" s="10">
        <v>2.0476817472532726E-9</v>
      </c>
      <c r="E40" s="10">
        <v>3.0074041508303999E-2</v>
      </c>
      <c r="F40" s="10">
        <v>3.3414485612159782E-2</v>
      </c>
      <c r="G40" s="10">
        <v>3.0428824475378E-3</v>
      </c>
      <c r="H40" s="10">
        <v>0</v>
      </c>
      <c r="I40" s="284">
        <f t="shared" si="2"/>
        <v>7.9068854870441782E-2</v>
      </c>
      <c r="J40" s="86"/>
      <c r="K40" s="178">
        <v>0</v>
      </c>
      <c r="L40" s="77">
        <v>0</v>
      </c>
      <c r="M40" s="77"/>
      <c r="N40" s="93"/>
      <c r="O40" s="176"/>
      <c r="P40" s="178">
        <v>0</v>
      </c>
      <c r="Q40" s="77">
        <v>0</v>
      </c>
      <c r="R40" s="77"/>
      <c r="S40" s="93"/>
      <c r="T40" s="176"/>
      <c r="U40" s="178">
        <v>0</v>
      </c>
      <c r="V40" s="77">
        <v>0</v>
      </c>
      <c r="W40" s="77"/>
      <c r="X40" s="93"/>
      <c r="Y40" s="176"/>
      <c r="Z40" s="178">
        <v>0</v>
      </c>
      <c r="AA40" s="128">
        <v>2E-3</v>
      </c>
      <c r="AB40" s="77"/>
      <c r="AC40" s="93"/>
      <c r="AD40" s="176"/>
      <c r="AE40" s="178">
        <v>0</v>
      </c>
      <c r="AF40" s="128">
        <v>1E-3</v>
      </c>
      <c r="AG40" s="77"/>
      <c r="AH40" s="93"/>
      <c r="AI40" s="176"/>
      <c r="AJ40" s="178">
        <v>0</v>
      </c>
      <c r="AK40" s="77">
        <v>0</v>
      </c>
      <c r="AL40" s="77"/>
      <c r="AM40" s="91"/>
      <c r="AN40" s="177"/>
      <c r="AO40" s="178">
        <v>0</v>
      </c>
      <c r="AP40" s="9">
        <v>0</v>
      </c>
      <c r="AQ40" s="9"/>
      <c r="AR40" s="91"/>
      <c r="AS40" s="177"/>
      <c r="AT40" s="68">
        <f t="shared" si="45"/>
        <v>0</v>
      </c>
      <c r="AU40" s="9">
        <f>L40+Q40+V40+AA40+AF40+AK40+AP40</f>
        <v>3.0000000000000001E-3</v>
      </c>
      <c r="AV40" s="9"/>
      <c r="AW40" s="9"/>
      <c r="AX40" s="69"/>
      <c r="AY40" s="68">
        <f t="shared" si="3"/>
        <v>0</v>
      </c>
      <c r="AZ40" s="69">
        <f>L40</f>
        <v>0</v>
      </c>
      <c r="BA40" s="68">
        <f t="shared" si="4"/>
        <v>0</v>
      </c>
      <c r="BB40" s="69">
        <f>Q40</f>
        <v>0</v>
      </c>
      <c r="BC40" s="68">
        <f t="shared" si="5"/>
        <v>0</v>
      </c>
      <c r="BD40" s="69">
        <f>V40</f>
        <v>0</v>
      </c>
      <c r="BE40" s="68">
        <f t="shared" si="6"/>
        <v>0</v>
      </c>
      <c r="BF40" s="69">
        <f>AA40</f>
        <v>2E-3</v>
      </c>
      <c r="BG40" s="68">
        <f t="shared" si="7"/>
        <v>0</v>
      </c>
      <c r="BH40" s="69">
        <f>AF40</f>
        <v>1E-3</v>
      </c>
      <c r="BI40" s="68">
        <f t="shared" si="8"/>
        <v>0</v>
      </c>
      <c r="BJ40" s="69">
        <f>AK40</f>
        <v>0</v>
      </c>
      <c r="BK40" s="9">
        <f t="shared" si="9"/>
        <v>0</v>
      </c>
      <c r="BL40" s="9">
        <f>AP40</f>
        <v>0</v>
      </c>
      <c r="BM40" s="68">
        <f t="shared" si="38"/>
        <v>0</v>
      </c>
      <c r="BN40" s="9">
        <f>AU40</f>
        <v>3.0000000000000001E-3</v>
      </c>
      <c r="BO40" s="138">
        <f>AY40+((AZ40-AY40)*'9. BE assumptions'!K40)</f>
        <v>0</v>
      </c>
      <c r="BP40" s="139">
        <f>BA40+((BB40-BA40)*'9. BE assumptions'!L40)</f>
        <v>0</v>
      </c>
      <c r="BQ40" s="139">
        <f>BC40+((BD40-BC40)*'9. BE assumptions'!M40)</f>
        <v>0</v>
      </c>
      <c r="BR40" s="139">
        <f>BE40+((BF40-BE40)*'9. BE assumptions'!N40)</f>
        <v>1E-3</v>
      </c>
      <c r="BS40" s="139">
        <f>BG40+((BH40-BG40)*'9. BE assumptions'!O40)</f>
        <v>5.0000000000000001E-4</v>
      </c>
      <c r="BT40" s="139">
        <f>BI40+((BJ40-BI40)*'9. BE assumptions'!P40)</f>
        <v>0</v>
      </c>
      <c r="BU40" s="140">
        <f>BK40+((BL40+BK40)*'9. BE assumptions'!Q40)</f>
        <v>0</v>
      </c>
      <c r="BV40" s="139">
        <f t="shared" si="11"/>
        <v>1.5E-3</v>
      </c>
      <c r="BW40" s="140">
        <f t="shared" si="12"/>
        <v>2.1318604952928456E-2</v>
      </c>
      <c r="BX40" s="139"/>
      <c r="BY40" s="68">
        <f>B40/100*'8. GVA assumptions'!F$8</f>
        <v>1.7124104856851424E-4</v>
      </c>
      <c r="BZ40" s="10">
        <f>C40/100*'8. GVA assumptions'!F$10</f>
        <v>5.1020330216109142E-3</v>
      </c>
      <c r="CA40" s="10">
        <f>D40/100*'8. GVA assumptions'!F$12</f>
        <v>1.1445661833264945E-9</v>
      </c>
      <c r="CB40" s="10">
        <f>E40/100*'8. GVA assumptions'!F$13</f>
        <v>1.4562405153799404E-2</v>
      </c>
      <c r="CC40" s="10">
        <f>F40/100*'8. GVA assumptions'!F$14</f>
        <v>1.4807817697937193E-2</v>
      </c>
      <c r="CD40" s="10">
        <f>G40/100*'8. GVA assumptions'!F$15</f>
        <v>1.7870674698624099E-3</v>
      </c>
      <c r="CE40" s="10">
        <f>H40/100*'8. GVA assumptions'!F$16</f>
        <v>0</v>
      </c>
      <c r="CF40" s="284">
        <f t="shared" si="13"/>
        <v>3.643056553634462E-2</v>
      </c>
      <c r="CG40" s="10"/>
      <c r="CH40" s="68">
        <f>K40/100*'8. GVA assumptions'!$F$8</f>
        <v>0</v>
      </c>
      <c r="CI40" s="9">
        <f>L40/100*'8. GVA assumptions'!$F$8</f>
        <v>0</v>
      </c>
      <c r="CJ40" s="9"/>
      <c r="CK40" s="9"/>
      <c r="CL40" s="69"/>
      <c r="CM40" s="68">
        <f>P40/100*'8. GVA assumptions'!$F$10</f>
        <v>0</v>
      </c>
      <c r="CN40" s="9">
        <f>Q40/100*'8. GVA assumptions'!$F$10</f>
        <v>0</v>
      </c>
      <c r="CO40" s="86"/>
      <c r="CP40" s="86"/>
      <c r="CQ40" s="70"/>
      <c r="CR40" s="68">
        <f>U40/100*'8. GVA assumptions'!$F$12</f>
        <v>0</v>
      </c>
      <c r="CS40" s="9">
        <f>V40/100*'8. GVA assumptions'!$F$12</f>
        <v>0</v>
      </c>
      <c r="CT40" s="86"/>
      <c r="CU40" s="86"/>
      <c r="CV40" s="70"/>
      <c r="CW40" s="68">
        <f>Z40/100*'8. GVA assumptions'!$F$13</f>
        <v>0</v>
      </c>
      <c r="CX40" s="9">
        <f>AA40/100*'8. GVA assumptions'!$F$13</f>
        <v>9.6843685939440203E-4</v>
      </c>
      <c r="CY40" s="86"/>
      <c r="CZ40" s="86"/>
      <c r="DA40" s="70"/>
      <c r="DB40" s="68">
        <f>AE40/100*'8. GVA assumptions'!$F$14</f>
        <v>0</v>
      </c>
      <c r="DC40" s="9">
        <f>AF40/100*'8. GVA assumptions'!$F$14</f>
        <v>4.431556382405755E-4</v>
      </c>
      <c r="DD40" s="86"/>
      <c r="DE40" s="86"/>
      <c r="DF40" s="70"/>
      <c r="DG40" s="68">
        <f>AJ40/100*'8. GVA assumptions'!$F$15</f>
        <v>0</v>
      </c>
      <c r="DH40" s="9">
        <f>AK40/100*'8. GVA assumptions'!$F$15</f>
        <v>0</v>
      </c>
      <c r="DI40" s="86"/>
      <c r="DJ40" s="86"/>
      <c r="DK40" s="70"/>
      <c r="DL40" s="68">
        <f>AO40/100*'8. GVA assumptions'!$F$16</f>
        <v>0</v>
      </c>
      <c r="DM40" s="9">
        <f>AP40/100*'8. GVA assumptions'!$F$16</f>
        <v>0</v>
      </c>
      <c r="DN40" s="86"/>
      <c r="DO40" s="86"/>
      <c r="DP40" s="70"/>
      <c r="DQ40" s="9">
        <f t="shared" si="47"/>
        <v>0</v>
      </c>
      <c r="DR40" s="10">
        <f>CI40+CN40+CS40+CX40+DC40+DH40+DM40</f>
        <v>1.4115924976349776E-3</v>
      </c>
      <c r="DS40" s="10"/>
      <c r="DT40" s="10"/>
      <c r="DU40" s="10"/>
      <c r="DV40" s="68">
        <f>AY40/100*'8. GVA assumptions'!$F$8</f>
        <v>0</v>
      </c>
      <c r="DW40" s="9">
        <f>AZ40/100*'8. GVA assumptions'!$F$8</f>
        <v>0</v>
      </c>
      <c r="DX40" s="9">
        <f>BA40/100*'8. GVA assumptions'!$F$10</f>
        <v>0</v>
      </c>
      <c r="DY40" s="9">
        <f>BB40/100*'8. GVA assumptions'!$F$10</f>
        <v>0</v>
      </c>
      <c r="DZ40" s="9">
        <f>BC40/100*'8. GVA assumptions'!$F$12</f>
        <v>0</v>
      </c>
      <c r="EA40" s="9">
        <f>BD40/100*'8. GVA assumptions'!$F$12</f>
        <v>0</v>
      </c>
      <c r="EB40" s="9">
        <f>BE40/100*'8. GVA assumptions'!$F$13</f>
        <v>0</v>
      </c>
      <c r="EC40" s="9">
        <f>BF40/100*'8. GVA assumptions'!$F$13</f>
        <v>9.6843685939440203E-4</v>
      </c>
      <c r="ED40" s="9">
        <f>BG40/100*'8. GVA assumptions'!$F$14</f>
        <v>0</v>
      </c>
      <c r="EE40" s="9">
        <f>BH40/100*'8. GVA assumptions'!$F$14</f>
        <v>4.431556382405755E-4</v>
      </c>
      <c r="EF40" s="9">
        <f>BI40/100*'8. GVA assumptions'!$F$15</f>
        <v>0</v>
      </c>
      <c r="EG40" s="9">
        <f>BJ40/100*'8. GVA assumptions'!$F$15</f>
        <v>0</v>
      </c>
      <c r="EH40" s="9">
        <f>BK40/100*'8. GVA assumptions'!$F$16</f>
        <v>0</v>
      </c>
      <c r="EI40" s="9">
        <f>BL40/100*'8. GVA assumptions'!$F$16</f>
        <v>0</v>
      </c>
      <c r="EJ40" s="68">
        <f t="shared" si="14"/>
        <v>0</v>
      </c>
      <c r="EK40" s="9">
        <f t="shared" si="15"/>
        <v>1.4115924976349776E-3</v>
      </c>
      <c r="EL40" s="88">
        <f>BO40/100*'8. GVA assumptions'!$F$8</f>
        <v>0</v>
      </c>
      <c r="EM40" s="9">
        <f>BP40/100*'8. GVA assumptions'!$F$10</f>
        <v>0</v>
      </c>
      <c r="EN40" s="9">
        <f>BQ40/100*'8. GVA assumptions'!$F$12</f>
        <v>0</v>
      </c>
      <c r="EO40" s="9">
        <f>BR40/100*'8. GVA assumptions'!$F$13</f>
        <v>4.8421842969720102E-4</v>
      </c>
      <c r="EP40" s="9">
        <f>BS40/100*'8. GVA assumptions'!$F$14</f>
        <v>2.2157781912028775E-4</v>
      </c>
      <c r="EQ40" s="9">
        <f>BT40/100*'8. GVA assumptions'!$F$15</f>
        <v>0</v>
      </c>
      <c r="ER40" s="69">
        <f>BU40/100*'8. GVA assumptions'!$F$16</f>
        <v>0</v>
      </c>
      <c r="ES40" s="134">
        <f t="shared" si="30"/>
        <v>7.0579624881748882E-4</v>
      </c>
      <c r="ET40" s="140">
        <f t="shared" si="16"/>
        <v>1.0031060937199226E-2</v>
      </c>
    </row>
    <row r="41" spans="1:150" ht="12.75">
      <c r="A41" s="72" t="s">
        <v>332</v>
      </c>
      <c r="B41" s="68">
        <v>3.29949257399565E-2</v>
      </c>
      <c r="C41" s="10">
        <v>3.0320198350900001E-3</v>
      </c>
      <c r="D41" s="10">
        <v>0</v>
      </c>
      <c r="E41" s="10">
        <v>2.2774515548578997E-2</v>
      </c>
      <c r="F41" s="10">
        <v>3.4199590324857754E-4</v>
      </c>
      <c r="G41" s="10">
        <v>8.918933674884824E-4</v>
      </c>
      <c r="H41" s="10">
        <v>0</v>
      </c>
      <c r="I41" s="284">
        <f t="shared" si="2"/>
        <v>6.0035350394362558E-2</v>
      </c>
      <c r="J41" s="86"/>
      <c r="K41" s="178">
        <v>0</v>
      </c>
      <c r="L41" s="77"/>
      <c r="M41" s="77"/>
      <c r="N41" s="93"/>
      <c r="O41" s="176"/>
      <c r="P41" s="178">
        <v>0</v>
      </c>
      <c r="Q41" s="77"/>
      <c r="R41" s="77"/>
      <c r="S41" s="93"/>
      <c r="T41" s="176"/>
      <c r="U41" s="178">
        <v>0</v>
      </c>
      <c r="V41" s="77"/>
      <c r="W41" s="77"/>
      <c r="X41" s="93"/>
      <c r="Y41" s="176"/>
      <c r="Z41" s="178">
        <v>0</v>
      </c>
      <c r="AA41" s="77"/>
      <c r="AB41" s="77"/>
      <c r="AC41" s="93"/>
      <c r="AD41" s="176"/>
      <c r="AE41" s="178">
        <v>0</v>
      </c>
      <c r="AF41" s="77"/>
      <c r="AG41" s="77"/>
      <c r="AH41" s="93"/>
      <c r="AI41" s="176"/>
      <c r="AJ41" s="178">
        <v>0</v>
      </c>
      <c r="AK41" s="77"/>
      <c r="AL41" s="77"/>
      <c r="AM41" s="91"/>
      <c r="AN41" s="177"/>
      <c r="AO41" s="178">
        <v>0</v>
      </c>
      <c r="AP41" s="9"/>
      <c r="AQ41" s="9"/>
      <c r="AR41" s="91"/>
      <c r="AS41" s="177"/>
      <c r="AT41" s="68">
        <f t="shared" si="45"/>
        <v>0</v>
      </c>
      <c r="AU41" s="9"/>
      <c r="AV41" s="9"/>
      <c r="AW41" s="9"/>
      <c r="AX41" s="69"/>
      <c r="AY41" s="68">
        <f t="shared" si="3"/>
        <v>0</v>
      </c>
      <c r="AZ41" s="69">
        <f>K41</f>
        <v>0</v>
      </c>
      <c r="BA41" s="68">
        <f t="shared" si="4"/>
        <v>0</v>
      </c>
      <c r="BB41" s="69">
        <f>P41</f>
        <v>0</v>
      </c>
      <c r="BC41" s="68">
        <f t="shared" si="5"/>
        <v>0</v>
      </c>
      <c r="BD41" s="69">
        <f>U41</f>
        <v>0</v>
      </c>
      <c r="BE41" s="68">
        <f t="shared" si="6"/>
        <v>0</v>
      </c>
      <c r="BF41" s="69">
        <f>Z41</f>
        <v>0</v>
      </c>
      <c r="BG41" s="68">
        <f t="shared" si="7"/>
        <v>0</v>
      </c>
      <c r="BH41" s="69">
        <f>AE41</f>
        <v>0</v>
      </c>
      <c r="BI41" s="68">
        <f t="shared" si="8"/>
        <v>0</v>
      </c>
      <c r="BJ41" s="69">
        <f>AJ41</f>
        <v>0</v>
      </c>
      <c r="BK41" s="9">
        <f t="shared" si="9"/>
        <v>0</v>
      </c>
      <c r="BL41" s="9">
        <f t="shared" si="46"/>
        <v>0</v>
      </c>
      <c r="BM41" s="68">
        <f t="shared" si="38"/>
        <v>0</v>
      </c>
      <c r="BN41" s="9">
        <f>AT41</f>
        <v>0</v>
      </c>
      <c r="BO41" s="138">
        <f>AY41+((AZ41-AY41)*'9. BE assumptions'!K41)</f>
        <v>0</v>
      </c>
      <c r="BP41" s="139">
        <f>BA41+((BB41-BA41)*'9. BE assumptions'!L41)</f>
        <v>0</v>
      </c>
      <c r="BQ41" s="139">
        <f>BC41+((BD41-BC41)*'9. BE assumptions'!M41)</f>
        <v>0</v>
      </c>
      <c r="BR41" s="139">
        <f>BE41+((BF41-BE41)*'9. BE assumptions'!N41)</f>
        <v>0</v>
      </c>
      <c r="BS41" s="139">
        <f>BG41+((BH41-BG41)*'9. BE assumptions'!O41)</f>
        <v>0</v>
      </c>
      <c r="BT41" s="139">
        <f>BI41+((BJ41-BI41)*'9. BE assumptions'!P41)</f>
        <v>0</v>
      </c>
      <c r="BU41" s="140">
        <f>BK41+((BL41+BK41)*'9. BE assumptions'!Q41)</f>
        <v>0</v>
      </c>
      <c r="BV41" s="139">
        <f t="shared" si="11"/>
        <v>0</v>
      </c>
      <c r="BW41" s="140">
        <f t="shared" si="12"/>
        <v>0</v>
      </c>
      <c r="BX41" s="139"/>
      <c r="BY41" s="68">
        <f>B41/100*'8. GVA assumptions'!F$8</f>
        <v>1.5671376423003952E-2</v>
      </c>
      <c r="BZ41" s="10">
        <f>C41/100*'8. GVA assumptions'!F$10</f>
        <v>1.2703935582113616E-3</v>
      </c>
      <c r="CA41" s="10">
        <f>D41/100*'8. GVA assumptions'!F$12</f>
        <v>0</v>
      </c>
      <c r="CB41" s="10">
        <f>E41/100*'8. GVA assumptions'!F$13</f>
        <v>1.102784015604741E-2</v>
      </c>
      <c r="CC41" s="10">
        <f>F41/100*'8. GVA assumptions'!F$14</f>
        <v>1.5155741277978548E-4</v>
      </c>
      <c r="CD41" s="10">
        <f>G41/100*'8. GVA assumptions'!F$15</f>
        <v>5.2380387711474584E-4</v>
      </c>
      <c r="CE41" s="10">
        <f>H41/100*'8. GVA assumptions'!F$16</f>
        <v>0</v>
      </c>
      <c r="CF41" s="284">
        <f t="shared" si="13"/>
        <v>2.8644971427157252E-2</v>
      </c>
      <c r="CG41" s="10"/>
      <c r="CH41" s="68">
        <f>K41/100*'8. GVA assumptions'!$F$8</f>
        <v>0</v>
      </c>
      <c r="CI41" s="9"/>
      <c r="CJ41" s="9"/>
      <c r="CK41" s="9"/>
      <c r="CL41" s="69"/>
      <c r="CM41" s="68">
        <f>P41/100*'8. GVA assumptions'!$F$10</f>
        <v>0</v>
      </c>
      <c r="CN41" s="86"/>
      <c r="CO41" s="86"/>
      <c r="CP41" s="86"/>
      <c r="CQ41" s="70"/>
      <c r="CR41" s="68">
        <f>U41/100*'8. GVA assumptions'!$F$12</f>
        <v>0</v>
      </c>
      <c r="CS41" s="86"/>
      <c r="CT41" s="86"/>
      <c r="CU41" s="86"/>
      <c r="CV41" s="70"/>
      <c r="CW41" s="68">
        <f>Z41/100*'8. GVA assumptions'!$F$13</f>
        <v>0</v>
      </c>
      <c r="CX41" s="86"/>
      <c r="CY41" s="86"/>
      <c r="CZ41" s="86"/>
      <c r="DA41" s="70"/>
      <c r="DB41" s="68">
        <f>AE41/100*'8. GVA assumptions'!$F$14</f>
        <v>0</v>
      </c>
      <c r="DC41" s="86"/>
      <c r="DD41" s="86"/>
      <c r="DE41" s="86"/>
      <c r="DF41" s="70"/>
      <c r="DG41" s="68">
        <f>AJ41/100*'8. GVA assumptions'!$F$15</f>
        <v>0</v>
      </c>
      <c r="DH41" s="86"/>
      <c r="DI41" s="86"/>
      <c r="DJ41" s="86"/>
      <c r="DK41" s="70"/>
      <c r="DL41" s="68">
        <f>AO41/100*'8. GVA assumptions'!$F$16</f>
        <v>0</v>
      </c>
      <c r="DM41" s="86"/>
      <c r="DN41" s="86"/>
      <c r="DO41" s="86"/>
      <c r="DP41" s="70"/>
      <c r="DQ41" s="9">
        <f t="shared" si="47"/>
        <v>0</v>
      </c>
      <c r="DR41" s="10"/>
      <c r="DS41" s="10"/>
      <c r="DT41" s="10"/>
      <c r="DU41" s="10"/>
      <c r="DV41" s="68">
        <f>AY41/100*'8. GVA assumptions'!$F$8</f>
        <v>0</v>
      </c>
      <c r="DW41" s="9">
        <f>AZ41/100*'8. GVA assumptions'!$F$8</f>
        <v>0</v>
      </c>
      <c r="DX41" s="9">
        <f>BA41/100*'8. GVA assumptions'!$F$10</f>
        <v>0</v>
      </c>
      <c r="DY41" s="9">
        <f>BB41/100*'8. GVA assumptions'!$F$10</f>
        <v>0</v>
      </c>
      <c r="DZ41" s="9">
        <f>BC41/100*'8. GVA assumptions'!$F$12</f>
        <v>0</v>
      </c>
      <c r="EA41" s="9">
        <f>BD41/100*'8. GVA assumptions'!$F$12</f>
        <v>0</v>
      </c>
      <c r="EB41" s="9">
        <f>BE41/100*'8. GVA assumptions'!$F$13</f>
        <v>0</v>
      </c>
      <c r="EC41" s="9">
        <f>BF41/100*'8. GVA assumptions'!$F$13</f>
        <v>0</v>
      </c>
      <c r="ED41" s="9">
        <f>BG41/100*'8. GVA assumptions'!$F$14</f>
        <v>0</v>
      </c>
      <c r="EE41" s="9">
        <f>BH41/100*'8. GVA assumptions'!$F$14</f>
        <v>0</v>
      </c>
      <c r="EF41" s="9">
        <f>BI41/100*'8. GVA assumptions'!$F$15</f>
        <v>0</v>
      </c>
      <c r="EG41" s="9">
        <f>BJ41/100*'8. GVA assumptions'!$F$15</f>
        <v>0</v>
      </c>
      <c r="EH41" s="9">
        <f>BK41/100*'8. GVA assumptions'!$F$16</f>
        <v>0</v>
      </c>
      <c r="EI41" s="9">
        <f>BL41/100*'8. GVA assumptions'!$F$16</f>
        <v>0</v>
      </c>
      <c r="EJ41" s="68">
        <f t="shared" si="14"/>
        <v>0</v>
      </c>
      <c r="EK41" s="9">
        <f t="shared" si="15"/>
        <v>0</v>
      </c>
      <c r="EL41" s="88">
        <f>BO41/100*'8. GVA assumptions'!$F$8</f>
        <v>0</v>
      </c>
      <c r="EM41" s="9">
        <f>BP41/100*'8. GVA assumptions'!$F$10</f>
        <v>0</v>
      </c>
      <c r="EN41" s="9">
        <f>BQ41/100*'8. GVA assumptions'!$F$12</f>
        <v>0</v>
      </c>
      <c r="EO41" s="9">
        <f>BR41/100*'8. GVA assumptions'!$F$13</f>
        <v>0</v>
      </c>
      <c r="EP41" s="9">
        <f>BS41/100*'8. GVA assumptions'!$F$14</f>
        <v>0</v>
      </c>
      <c r="EQ41" s="9">
        <f>BT41/100*'8. GVA assumptions'!$F$15</f>
        <v>0</v>
      </c>
      <c r="ER41" s="69">
        <f>BU41/100*'8. GVA assumptions'!$F$16</f>
        <v>0</v>
      </c>
      <c r="ES41" s="134">
        <f t="shared" si="30"/>
        <v>0</v>
      </c>
      <c r="ET41" s="140">
        <f t="shared" si="16"/>
        <v>0</v>
      </c>
    </row>
    <row r="42" spans="1:150" ht="12.75">
      <c r="A42" s="72" t="s">
        <v>333</v>
      </c>
      <c r="B42" s="68">
        <v>2.392724703716248E-2</v>
      </c>
      <c r="C42" s="10">
        <v>2.9182978505359676E-2</v>
      </c>
      <c r="D42" s="10">
        <v>2.6654040055054252E-3</v>
      </c>
      <c r="E42" s="10">
        <v>0.94583960773735032</v>
      </c>
      <c r="F42" s="10">
        <v>0.14992603623817924</v>
      </c>
      <c r="G42" s="10">
        <v>6.4050734308728249E-2</v>
      </c>
      <c r="H42" s="10">
        <v>0</v>
      </c>
      <c r="I42" s="284">
        <f t="shared" si="2"/>
        <v>1.2155920078322853</v>
      </c>
      <c r="J42" s="86"/>
      <c r="K42" s="178">
        <v>0</v>
      </c>
      <c r="L42" s="77"/>
      <c r="M42" s="77"/>
      <c r="N42" s="93"/>
      <c r="O42" s="176"/>
      <c r="P42" s="178">
        <v>0</v>
      </c>
      <c r="Q42" s="77"/>
      <c r="R42" s="77"/>
      <c r="S42" s="93"/>
      <c r="T42" s="176"/>
      <c r="U42" s="178">
        <v>0</v>
      </c>
      <c r="V42" s="77"/>
      <c r="W42" s="77"/>
      <c r="X42" s="93"/>
      <c r="Y42" s="176"/>
      <c r="Z42" s="178">
        <v>0</v>
      </c>
      <c r="AA42" s="77"/>
      <c r="AB42" s="77"/>
      <c r="AC42" s="93"/>
      <c r="AD42" s="176"/>
      <c r="AE42" s="178">
        <v>0</v>
      </c>
      <c r="AF42" s="77"/>
      <c r="AG42" s="77"/>
      <c r="AH42" s="93"/>
      <c r="AI42" s="176"/>
      <c r="AJ42" s="178">
        <v>0</v>
      </c>
      <c r="AK42" s="77"/>
      <c r="AL42" s="77"/>
      <c r="AM42" s="91"/>
      <c r="AN42" s="177"/>
      <c r="AO42" s="178">
        <v>0</v>
      </c>
      <c r="AP42" s="9"/>
      <c r="AQ42" s="9"/>
      <c r="AR42" s="91"/>
      <c r="AS42" s="177"/>
      <c r="AT42" s="68">
        <f t="shared" si="45"/>
        <v>0</v>
      </c>
      <c r="AU42" s="9"/>
      <c r="AV42" s="9"/>
      <c r="AW42" s="9"/>
      <c r="AX42" s="69"/>
      <c r="AY42" s="68">
        <f t="shared" si="3"/>
        <v>0</v>
      </c>
      <c r="AZ42" s="69">
        <f>K42</f>
        <v>0</v>
      </c>
      <c r="BA42" s="68">
        <f t="shared" si="4"/>
        <v>0</v>
      </c>
      <c r="BB42" s="69">
        <f>P42</f>
        <v>0</v>
      </c>
      <c r="BC42" s="68">
        <f t="shared" si="5"/>
        <v>0</v>
      </c>
      <c r="BD42" s="69">
        <f>U42</f>
        <v>0</v>
      </c>
      <c r="BE42" s="68">
        <f t="shared" si="6"/>
        <v>0</v>
      </c>
      <c r="BF42" s="69">
        <f>Z42</f>
        <v>0</v>
      </c>
      <c r="BG42" s="68">
        <f t="shared" si="7"/>
        <v>0</v>
      </c>
      <c r="BH42" s="69">
        <f>AE42</f>
        <v>0</v>
      </c>
      <c r="BI42" s="68">
        <f t="shared" si="8"/>
        <v>0</v>
      </c>
      <c r="BJ42" s="69">
        <f>AJ42</f>
        <v>0</v>
      </c>
      <c r="BK42" s="9">
        <f t="shared" si="9"/>
        <v>0</v>
      </c>
      <c r="BL42" s="9">
        <f t="shared" si="46"/>
        <v>0</v>
      </c>
      <c r="BM42" s="68">
        <f t="shared" si="38"/>
        <v>0</v>
      </c>
      <c r="BN42" s="9">
        <f>AT42</f>
        <v>0</v>
      </c>
      <c r="BO42" s="138">
        <f>AY42+((AZ42-AY42)*'9. BE assumptions'!K42)</f>
        <v>0</v>
      </c>
      <c r="BP42" s="139">
        <f>BA42+((BB42-BA42)*'9. BE assumptions'!L42)</f>
        <v>0</v>
      </c>
      <c r="BQ42" s="139">
        <f>BC42+((BD42-BC42)*'9. BE assumptions'!M42)</f>
        <v>0</v>
      </c>
      <c r="BR42" s="139">
        <f>BE42+((BF42-BE42)*'9. BE assumptions'!N42)</f>
        <v>0</v>
      </c>
      <c r="BS42" s="139">
        <f>BG42+((BH42-BG42)*'9. BE assumptions'!O42)</f>
        <v>0</v>
      </c>
      <c r="BT42" s="139">
        <f>BI42+((BJ42-BI42)*'9. BE assumptions'!P42)</f>
        <v>0</v>
      </c>
      <c r="BU42" s="140">
        <f>BK42+((BL42+BK42)*'9. BE assumptions'!Q42)</f>
        <v>0</v>
      </c>
      <c r="BV42" s="139">
        <f t="shared" si="11"/>
        <v>0</v>
      </c>
      <c r="BW42" s="140">
        <f t="shared" si="12"/>
        <v>0</v>
      </c>
      <c r="BX42" s="139"/>
      <c r="BY42" s="68">
        <f>B42/100*'8. GVA assumptions'!F$8</f>
        <v>1.1364562479723696E-2</v>
      </c>
      <c r="BZ42" s="10">
        <f>C42/100*'8. GVA assumptions'!F$10</f>
        <v>1.2227449000685408E-2</v>
      </c>
      <c r="CA42" s="10">
        <f>D42/100*'8. GVA assumptions'!F$12</f>
        <v>1.4898464049389987E-3</v>
      </c>
      <c r="CB42" s="10">
        <f>E42/100*'8. GVA assumptions'!F$13</f>
        <v>0.45799296960399627</v>
      </c>
      <c r="CC42" s="10">
        <f>F42/100*'8. GVA assumptions'!F$14</f>
        <v>6.6440568278009968E-2</v>
      </c>
      <c r="CD42" s="10">
        <f>G42/100*'8. GVA assumptions'!F$15</f>
        <v>3.7616630177924916E-2</v>
      </c>
      <c r="CE42" s="10">
        <f>H42/100*'8. GVA assumptions'!F$16</f>
        <v>0</v>
      </c>
      <c r="CF42" s="284">
        <f t="shared" si="13"/>
        <v>0.58713202594527925</v>
      </c>
      <c r="CG42" s="10"/>
      <c r="CH42" s="68">
        <f>K42/100*'8. GVA assumptions'!$F$8</f>
        <v>0</v>
      </c>
      <c r="CI42" s="9"/>
      <c r="CJ42" s="9"/>
      <c r="CK42" s="9"/>
      <c r="CL42" s="69"/>
      <c r="CM42" s="68">
        <f>P42/100*'8. GVA assumptions'!$F$10</f>
        <v>0</v>
      </c>
      <c r="CN42" s="86"/>
      <c r="CO42" s="86"/>
      <c r="CP42" s="86"/>
      <c r="CQ42" s="70"/>
      <c r="CR42" s="68">
        <f>U42/100*'8. GVA assumptions'!$F$12</f>
        <v>0</v>
      </c>
      <c r="CS42" s="86"/>
      <c r="CT42" s="86"/>
      <c r="CU42" s="86"/>
      <c r="CV42" s="70"/>
      <c r="CW42" s="68">
        <f>Z42/100*'8. GVA assumptions'!$F$13</f>
        <v>0</v>
      </c>
      <c r="CX42" s="86"/>
      <c r="CY42" s="86"/>
      <c r="CZ42" s="86"/>
      <c r="DA42" s="70"/>
      <c r="DB42" s="68">
        <f>AE42/100*'8. GVA assumptions'!$F$14</f>
        <v>0</v>
      </c>
      <c r="DC42" s="86"/>
      <c r="DD42" s="86"/>
      <c r="DE42" s="86"/>
      <c r="DF42" s="70"/>
      <c r="DG42" s="68">
        <f>AJ42/100*'8. GVA assumptions'!$F$15</f>
        <v>0</v>
      </c>
      <c r="DH42" s="86"/>
      <c r="DI42" s="86"/>
      <c r="DJ42" s="86"/>
      <c r="DK42" s="70"/>
      <c r="DL42" s="68">
        <f>AO42/100*'8. GVA assumptions'!$F$16</f>
        <v>0</v>
      </c>
      <c r="DM42" s="86"/>
      <c r="DN42" s="86"/>
      <c r="DO42" s="86"/>
      <c r="DP42" s="70"/>
      <c r="DQ42" s="9">
        <f t="shared" si="47"/>
        <v>0</v>
      </c>
      <c r="DR42" s="10"/>
      <c r="DS42" s="10"/>
      <c r="DT42" s="10"/>
      <c r="DU42" s="10"/>
      <c r="DV42" s="68">
        <f>AY42/100*'8. GVA assumptions'!$F$8</f>
        <v>0</v>
      </c>
      <c r="DW42" s="9">
        <f>AZ42/100*'8. GVA assumptions'!$F$8</f>
        <v>0</v>
      </c>
      <c r="DX42" s="9">
        <f>BA42/100*'8. GVA assumptions'!$F$10</f>
        <v>0</v>
      </c>
      <c r="DY42" s="9">
        <f>BB42/100*'8. GVA assumptions'!$F$10</f>
        <v>0</v>
      </c>
      <c r="DZ42" s="9">
        <f>BC42/100*'8. GVA assumptions'!$F$12</f>
        <v>0</v>
      </c>
      <c r="EA42" s="9">
        <f>BD42/100*'8. GVA assumptions'!$F$12</f>
        <v>0</v>
      </c>
      <c r="EB42" s="9">
        <f>BE42/100*'8. GVA assumptions'!$F$13</f>
        <v>0</v>
      </c>
      <c r="EC42" s="9">
        <f>BF42/100*'8. GVA assumptions'!$F$13</f>
        <v>0</v>
      </c>
      <c r="ED42" s="9">
        <f>BG42/100*'8. GVA assumptions'!$F$14</f>
        <v>0</v>
      </c>
      <c r="EE42" s="9">
        <f>BH42/100*'8. GVA assumptions'!$F$14</f>
        <v>0</v>
      </c>
      <c r="EF42" s="9">
        <f>BI42/100*'8. GVA assumptions'!$F$15</f>
        <v>0</v>
      </c>
      <c r="EG42" s="9">
        <f>BJ42/100*'8. GVA assumptions'!$F$15</f>
        <v>0</v>
      </c>
      <c r="EH42" s="9">
        <f>BK42/100*'8. GVA assumptions'!$F$16</f>
        <v>0</v>
      </c>
      <c r="EI42" s="9">
        <f>BL42/100*'8. GVA assumptions'!$F$16</f>
        <v>0</v>
      </c>
      <c r="EJ42" s="68">
        <f t="shared" si="14"/>
        <v>0</v>
      </c>
      <c r="EK42" s="9">
        <f t="shared" si="15"/>
        <v>0</v>
      </c>
      <c r="EL42" s="88">
        <f>BO42/100*'8. GVA assumptions'!$F$8</f>
        <v>0</v>
      </c>
      <c r="EM42" s="9">
        <f>BP42/100*'8. GVA assumptions'!$F$10</f>
        <v>0</v>
      </c>
      <c r="EN42" s="9">
        <f>BQ42/100*'8. GVA assumptions'!$F$12</f>
        <v>0</v>
      </c>
      <c r="EO42" s="9">
        <f>BR42/100*'8. GVA assumptions'!$F$13</f>
        <v>0</v>
      </c>
      <c r="EP42" s="9">
        <f>BS42/100*'8. GVA assumptions'!$F$14</f>
        <v>0</v>
      </c>
      <c r="EQ42" s="9">
        <f>BT42/100*'8. GVA assumptions'!$F$15</f>
        <v>0</v>
      </c>
      <c r="ER42" s="69">
        <f>BU42/100*'8. GVA assumptions'!$F$16</f>
        <v>0</v>
      </c>
      <c r="ES42" s="134">
        <f t="shared" si="30"/>
        <v>0</v>
      </c>
      <c r="ET42" s="140">
        <f t="shared" si="16"/>
        <v>0</v>
      </c>
    </row>
    <row r="43" spans="1:150" ht="12.75">
      <c r="A43" s="72" t="s">
        <v>334</v>
      </c>
      <c r="B43" s="68">
        <v>2.0385653353409919E-3</v>
      </c>
      <c r="C43" s="10">
        <v>9.5893753316968425E-3</v>
      </c>
      <c r="D43" s="10">
        <v>5.7098503825034246E-3</v>
      </c>
      <c r="E43" s="11">
        <v>1.9755886190690373E-2</v>
      </c>
      <c r="F43" s="10">
        <v>4.0116885475594249E-4</v>
      </c>
      <c r="G43" s="10">
        <v>2.6601063721477997E-3</v>
      </c>
      <c r="H43" s="10">
        <v>0</v>
      </c>
      <c r="I43" s="284">
        <f t="shared" si="2"/>
        <v>4.0154952467135373E-2</v>
      </c>
      <c r="J43" s="86"/>
      <c r="K43" s="178">
        <v>0</v>
      </c>
      <c r="L43" s="77">
        <f>'4.1. FS rMCZ ZoneCalcs'!B14</f>
        <v>1.6648477888868897E-3</v>
      </c>
      <c r="M43" s="77">
        <f>B43</f>
        <v>2.0385653353409919E-3</v>
      </c>
      <c r="N43" s="93">
        <f>B43</f>
        <v>2.0385653353409919E-3</v>
      </c>
      <c r="O43" s="176"/>
      <c r="P43" s="178">
        <v>0</v>
      </c>
      <c r="Q43" s="77">
        <f>'4.1. FS rMCZ ZoneCalcs'!C14</f>
        <v>3.5864178950304314E-3</v>
      </c>
      <c r="R43" s="77">
        <f>C43</f>
        <v>9.5893753316968425E-3</v>
      </c>
      <c r="S43" s="93">
        <f>C43</f>
        <v>9.5893753316968425E-3</v>
      </c>
      <c r="T43" s="176"/>
      <c r="U43" s="178">
        <v>0</v>
      </c>
      <c r="V43" s="94">
        <v>0</v>
      </c>
      <c r="W43" s="94">
        <v>0</v>
      </c>
      <c r="X43" s="94">
        <v>0</v>
      </c>
      <c r="Y43" s="176"/>
      <c r="Z43" s="178">
        <v>0</v>
      </c>
      <c r="AA43" s="77">
        <f>'4.1. FS rMCZ ZoneCalcs'!E14</f>
        <v>1.9222172690431513E-2</v>
      </c>
      <c r="AB43" s="94">
        <v>0</v>
      </c>
      <c r="AC43" s="93">
        <f>E43</f>
        <v>1.9755886190690373E-2</v>
      </c>
      <c r="AD43" s="176"/>
      <c r="AE43" s="178">
        <v>0</v>
      </c>
      <c r="AF43" s="77">
        <f>'4.1. FS rMCZ ZoneCalcs'!F14</f>
        <v>7.2585068451043753E-5</v>
      </c>
      <c r="AG43" s="94">
        <v>0</v>
      </c>
      <c r="AH43" s="93">
        <f>F43</f>
        <v>4.0116885475594249E-4</v>
      </c>
      <c r="AI43" s="176"/>
      <c r="AJ43" s="178">
        <v>0</v>
      </c>
      <c r="AK43" s="77">
        <f>'4.1. FS rMCZ ZoneCalcs'!G14</f>
        <v>0</v>
      </c>
      <c r="AL43" s="94">
        <v>0</v>
      </c>
      <c r="AM43" s="91">
        <f>G43</f>
        <v>2.6601063721477997E-3</v>
      </c>
      <c r="AN43" s="177"/>
      <c r="AO43" s="178">
        <v>0</v>
      </c>
      <c r="AP43" s="94">
        <v>0</v>
      </c>
      <c r="AQ43" s="94">
        <v>0</v>
      </c>
      <c r="AR43" s="94">
        <v>0</v>
      </c>
      <c r="AS43" s="177"/>
      <c r="AT43" s="68">
        <f t="shared" si="45"/>
        <v>0</v>
      </c>
      <c r="AU43" s="9">
        <f>L43+Q43+V43+AA43+AF43+AK43+AP43</f>
        <v>2.4546023442799877E-2</v>
      </c>
      <c r="AV43" s="9">
        <f>M43+R43+W43+AB43+AG43+AL43+AQ43</f>
        <v>1.1627940667037834E-2</v>
      </c>
      <c r="AW43" s="9">
        <f>N43+S43+X43+AC43+AH43+AM43+AR43</f>
        <v>3.4445102084631952E-2</v>
      </c>
      <c r="AX43" s="69"/>
      <c r="AY43" s="68">
        <f t="shared" si="3"/>
        <v>0</v>
      </c>
      <c r="AZ43" s="69">
        <f>N43</f>
        <v>2.0385653353409919E-3</v>
      </c>
      <c r="BA43" s="68">
        <f t="shared" si="4"/>
        <v>0</v>
      </c>
      <c r="BB43" s="69">
        <f>S43</f>
        <v>9.5893753316968425E-3</v>
      </c>
      <c r="BC43" s="68">
        <f t="shared" si="5"/>
        <v>0</v>
      </c>
      <c r="BD43" s="69">
        <f>X43</f>
        <v>0</v>
      </c>
      <c r="BE43" s="68">
        <f t="shared" si="6"/>
        <v>0</v>
      </c>
      <c r="BF43" s="69">
        <f>AC43</f>
        <v>1.9755886190690373E-2</v>
      </c>
      <c r="BG43" s="68">
        <f t="shared" si="7"/>
        <v>0</v>
      </c>
      <c r="BH43" s="69">
        <f>AH43</f>
        <v>4.0116885475594249E-4</v>
      </c>
      <c r="BI43" s="68">
        <f t="shared" si="8"/>
        <v>0</v>
      </c>
      <c r="BJ43" s="69">
        <f>AM43</f>
        <v>2.6601063721477997E-3</v>
      </c>
      <c r="BK43" s="9">
        <f t="shared" si="9"/>
        <v>0</v>
      </c>
      <c r="BL43" s="9">
        <f>AR43</f>
        <v>0</v>
      </c>
      <c r="BM43" s="68">
        <f t="shared" si="38"/>
        <v>0</v>
      </c>
      <c r="BN43" s="9">
        <f>AW43</f>
        <v>3.4445102084631952E-2</v>
      </c>
      <c r="BO43" s="138">
        <f>AY43+((AZ43-AY43)*'9. BE assumptions'!K43)</f>
        <v>1.019282667670496E-3</v>
      </c>
      <c r="BP43" s="139">
        <f>BA43+((BB43-BA43)*'9. BE assumptions'!L43)</f>
        <v>4.7946876658484213E-3</v>
      </c>
      <c r="BQ43" s="139">
        <f>BC43+((BD43-BC43)*'9. BE assumptions'!M43)</f>
        <v>0</v>
      </c>
      <c r="BR43" s="139">
        <f>BE43+((BF43-BE43)*'9. BE assumptions'!N43)</f>
        <v>4.9389715476725934E-3</v>
      </c>
      <c r="BS43" s="139">
        <f>BG43+((BH43-BG43)*'9. BE assumptions'!O43)</f>
        <v>1.0029221368898562E-4</v>
      </c>
      <c r="BT43" s="139">
        <f>BI43+((BJ43-BI43)*'9. BE assumptions'!P43)</f>
        <v>6.6502659303694994E-4</v>
      </c>
      <c r="BU43" s="140">
        <f>BK43+((BL43+BK43)*'9. BE assumptions'!Q43)</f>
        <v>0</v>
      </c>
      <c r="BV43" s="139">
        <f t="shared" si="11"/>
        <v>1.1518260687917446E-2</v>
      </c>
      <c r="BW43" s="140">
        <f t="shared" si="12"/>
        <v>0.16370216623370534</v>
      </c>
      <c r="BX43" s="139"/>
      <c r="BY43" s="68">
        <f>B43/100*'8. GVA assumptions'!F$8</f>
        <v>9.6824357129339869E-4</v>
      </c>
      <c r="BZ43" s="10">
        <f>C43/100*'8. GVA assumptions'!F$10</f>
        <v>4.0178763039975295E-3</v>
      </c>
      <c r="CA43" s="10">
        <f>D43/100*'8. GVA assumptions'!F$12</f>
        <v>3.1915612220666705E-3</v>
      </c>
      <c r="CB43" s="10">
        <f>E43/100*'8. GVA assumptions'!F$13</f>
        <v>9.5661641885327088E-3</v>
      </c>
      <c r="CC43" s="10">
        <f>F43/100*'8. GVA assumptions'!F$14</f>
        <v>1.7778023987161042E-4</v>
      </c>
      <c r="CD43" s="10">
        <f>G43/100*'8. GVA assumptions'!F$15</f>
        <v>1.5622652685402462E-3</v>
      </c>
      <c r="CE43" s="10">
        <f>H43/100*'8. GVA assumptions'!F$16</f>
        <v>0</v>
      </c>
      <c r="CF43" s="284">
        <f t="shared" si="13"/>
        <v>1.9483890794302162E-2</v>
      </c>
      <c r="CG43" s="10"/>
      <c r="CH43" s="68">
        <f>K43/100*'8. GVA assumptions'!$F$8</f>
        <v>0</v>
      </c>
      <c r="CI43" s="9">
        <f>L43/100*'8. GVA assumptions'!$F$8</f>
        <v>7.9074147922863786E-4</v>
      </c>
      <c r="CJ43" s="9">
        <f>M43/100*'8. GVA assumptions'!$F$8</f>
        <v>9.6824357129339869E-4</v>
      </c>
      <c r="CK43" s="9">
        <f>N43/100*'8. GVA assumptions'!$F$8</f>
        <v>9.6824357129339869E-4</v>
      </c>
      <c r="CL43" s="69"/>
      <c r="CM43" s="68">
        <f>P43/100*'8. GVA assumptions'!$F$10</f>
        <v>0</v>
      </c>
      <c r="CN43" s="9">
        <f>Q43/100*'8. GVA assumptions'!$F$10</f>
        <v>1.502682185047569E-3</v>
      </c>
      <c r="CO43" s="9">
        <f>R43/100*'8. GVA assumptions'!$F$10</f>
        <v>4.0178763039975295E-3</v>
      </c>
      <c r="CP43" s="9">
        <f>S43/100*'8. GVA assumptions'!$F$10</f>
        <v>4.0178763039975295E-3</v>
      </c>
      <c r="CQ43" s="70"/>
      <c r="CR43" s="68">
        <f>U43/100*'8. GVA assumptions'!$F$12</f>
        <v>0</v>
      </c>
      <c r="CS43" s="9">
        <f>V43/100*'8. GVA assumptions'!$F$12</f>
        <v>0</v>
      </c>
      <c r="CT43" s="9">
        <f>W43/100*'8. GVA assumptions'!$F$12</f>
        <v>0</v>
      </c>
      <c r="CU43" s="9">
        <f>X43/100*'8. GVA assumptions'!$F$12</f>
        <v>0</v>
      </c>
      <c r="CV43" s="70"/>
      <c r="CW43" s="68">
        <f>Z43/100*'8. GVA assumptions'!$F$13</f>
        <v>0</v>
      </c>
      <c r="CX43" s="9">
        <f>AA43/100*'8. GVA assumptions'!$F$13</f>
        <v>9.3077302755291674E-3</v>
      </c>
      <c r="CY43" s="9">
        <f>AB43/100*'8. GVA assumptions'!$F$13</f>
        <v>0</v>
      </c>
      <c r="CZ43" s="9">
        <f>AC43/100*'8. GVA assumptions'!$F$13</f>
        <v>9.5661641885327088E-3</v>
      </c>
      <c r="DA43" s="70"/>
      <c r="DB43" s="68">
        <f>AE43/100*'8. GVA assumptions'!$F$14</f>
        <v>0</v>
      </c>
      <c r="DC43" s="9">
        <f>AF43/100*'8. GVA assumptions'!$F$14</f>
        <v>3.2166482336158153E-5</v>
      </c>
      <c r="DD43" s="9">
        <f>AG43/100*'8. GVA assumptions'!$F$14</f>
        <v>0</v>
      </c>
      <c r="DE43" s="9">
        <f>AH43/100*'8. GVA assumptions'!$F$14</f>
        <v>1.7778023987161042E-4</v>
      </c>
      <c r="DF43" s="70"/>
      <c r="DG43" s="68">
        <f>AJ43/100*'8. GVA assumptions'!$F$15</f>
        <v>0</v>
      </c>
      <c r="DH43" s="9">
        <f>AK43/100*'8. GVA assumptions'!$F$15</f>
        <v>0</v>
      </c>
      <c r="DI43" s="9">
        <f>AL43/100*'8. GVA assumptions'!$F$15</f>
        <v>0</v>
      </c>
      <c r="DJ43" s="9">
        <f>AM43/100*'8. GVA assumptions'!$F$15</f>
        <v>1.5622652685402462E-3</v>
      </c>
      <c r="DK43" s="70"/>
      <c r="DL43" s="68">
        <f>AO43/100*'8. GVA assumptions'!$F$16</f>
        <v>0</v>
      </c>
      <c r="DM43" s="9">
        <f>AP43/100*'8. GVA assumptions'!$F$16</f>
        <v>0</v>
      </c>
      <c r="DN43" s="9">
        <f>AQ43/100*'8. GVA assumptions'!$F$16</f>
        <v>0</v>
      </c>
      <c r="DO43" s="9">
        <f>AR43/100*'8. GVA assumptions'!$F$16</f>
        <v>0</v>
      </c>
      <c r="DP43" s="70"/>
      <c r="DQ43" s="9">
        <f t="shared" si="47"/>
        <v>0</v>
      </c>
      <c r="DR43" s="10">
        <f>CI43+CN43+CS43+CX43+DC43+DH43+DM43</f>
        <v>1.1633320422141534E-2</v>
      </c>
      <c r="DS43" s="10">
        <f>CJ43+CO43+CT43+CY43+DD43+DI43+DN43</f>
        <v>4.9861198752909281E-3</v>
      </c>
      <c r="DT43" s="10">
        <f>CK43+CP43+CU43+CZ43+DE43+DJ43+DO43</f>
        <v>1.6292329572235493E-2</v>
      </c>
      <c r="DU43" s="10"/>
      <c r="DV43" s="68">
        <f>AY43/100*'8. GVA assumptions'!$F$8</f>
        <v>0</v>
      </c>
      <c r="DW43" s="9">
        <f>AZ43/100*'8. GVA assumptions'!$F$8</f>
        <v>9.6824357129339869E-4</v>
      </c>
      <c r="DX43" s="9">
        <f>BA43/100*'8. GVA assumptions'!$F$10</f>
        <v>0</v>
      </c>
      <c r="DY43" s="9">
        <f>BB43/100*'8. GVA assumptions'!$F$10</f>
        <v>4.0178763039975295E-3</v>
      </c>
      <c r="DZ43" s="9">
        <f>BC43/100*'8. GVA assumptions'!$F$12</f>
        <v>0</v>
      </c>
      <c r="EA43" s="9">
        <f>BD43/100*'8. GVA assumptions'!$F$12</f>
        <v>0</v>
      </c>
      <c r="EB43" s="9">
        <f>BE43/100*'8. GVA assumptions'!$F$13</f>
        <v>0</v>
      </c>
      <c r="EC43" s="9">
        <f>BF43/100*'8. GVA assumptions'!$F$13</f>
        <v>9.5661641885327088E-3</v>
      </c>
      <c r="ED43" s="9">
        <f>BG43/100*'8. GVA assumptions'!$F$14</f>
        <v>0</v>
      </c>
      <c r="EE43" s="9">
        <f>BH43/100*'8. GVA assumptions'!$F$14</f>
        <v>1.7778023987161042E-4</v>
      </c>
      <c r="EF43" s="9">
        <f>BI43/100*'8. GVA assumptions'!$F$15</f>
        <v>0</v>
      </c>
      <c r="EG43" s="9">
        <f>BJ43/100*'8. GVA assumptions'!$F$15</f>
        <v>1.5622652685402462E-3</v>
      </c>
      <c r="EH43" s="9">
        <f>BK43/100*'8. GVA assumptions'!$F$16</f>
        <v>0</v>
      </c>
      <c r="EI43" s="9">
        <f>BL43/100*'8. GVA assumptions'!$F$16</f>
        <v>0</v>
      </c>
      <c r="EJ43" s="68">
        <f t="shared" si="14"/>
        <v>0</v>
      </c>
      <c r="EK43" s="9">
        <f t="shared" si="15"/>
        <v>1.6292329572235493E-2</v>
      </c>
      <c r="EL43" s="88">
        <f>BO43/100*'8. GVA assumptions'!$F$8</f>
        <v>4.8412178564669934E-4</v>
      </c>
      <c r="EM43" s="9">
        <f>BP43/100*'8. GVA assumptions'!$F$10</f>
        <v>2.0089381519987647E-3</v>
      </c>
      <c r="EN43" s="9">
        <f>BQ43/100*'8. GVA assumptions'!$F$12</f>
        <v>0</v>
      </c>
      <c r="EO43" s="9">
        <f>BR43/100*'8. GVA assumptions'!$F$13</f>
        <v>2.3915410471331772E-3</v>
      </c>
      <c r="EP43" s="9">
        <f>BS43/100*'8. GVA assumptions'!$F$14</f>
        <v>4.4445059967902604E-5</v>
      </c>
      <c r="EQ43" s="9">
        <f>BT43/100*'8. GVA assumptions'!$F$15</f>
        <v>3.9056631713506155E-4</v>
      </c>
      <c r="ER43" s="69">
        <f>BU43/100*'8. GVA assumptions'!$F$16</f>
        <v>0</v>
      </c>
      <c r="ES43" s="134">
        <f t="shared" si="30"/>
        <v>5.3196123618816059E-3</v>
      </c>
      <c r="ET43" s="140">
        <f t="shared" si="16"/>
        <v>7.5604476297112422E-2</v>
      </c>
    </row>
    <row r="44" spans="1:150" ht="12.75">
      <c r="A44" s="17" t="s">
        <v>359</v>
      </c>
      <c r="B44" s="68">
        <v>9.881011208313546E-4</v>
      </c>
      <c r="C44" s="10">
        <v>1.9052775014741677E-3</v>
      </c>
      <c r="D44" s="10">
        <v>0</v>
      </c>
      <c r="E44" s="10">
        <v>1.6303759283669585E-2</v>
      </c>
      <c r="F44" s="10">
        <v>2.2955489119139023E-5</v>
      </c>
      <c r="G44" s="10">
        <v>0</v>
      </c>
      <c r="H44" s="10">
        <v>0</v>
      </c>
      <c r="I44" s="284">
        <f t="shared" si="2"/>
        <v>1.9220093395094246E-2</v>
      </c>
      <c r="J44" s="86"/>
      <c r="K44" s="82">
        <f>B44</f>
        <v>9.881011208313546E-4</v>
      </c>
      <c r="L44" s="77">
        <f>B44</f>
        <v>9.881011208313546E-4</v>
      </c>
      <c r="M44" s="77"/>
      <c r="N44" s="93"/>
      <c r="O44" s="176"/>
      <c r="P44" s="82">
        <f>C44</f>
        <v>1.9052775014741677E-3</v>
      </c>
      <c r="Q44" s="77">
        <f>C44</f>
        <v>1.9052775014741677E-3</v>
      </c>
      <c r="R44" s="77"/>
      <c r="S44" s="93"/>
      <c r="T44" s="176"/>
      <c r="U44" s="82">
        <v>0</v>
      </c>
      <c r="V44" s="77">
        <f>D44</f>
        <v>0</v>
      </c>
      <c r="W44" s="77"/>
      <c r="X44" s="93"/>
      <c r="Y44" s="176"/>
      <c r="Z44" s="82">
        <f>E44</f>
        <v>1.6303759283669585E-2</v>
      </c>
      <c r="AA44" s="77">
        <f>E44</f>
        <v>1.6303759283669585E-2</v>
      </c>
      <c r="AB44" s="77"/>
      <c r="AC44" s="93"/>
      <c r="AD44" s="176"/>
      <c r="AE44" s="82">
        <f>F44</f>
        <v>2.2955489119139023E-5</v>
      </c>
      <c r="AF44" s="77">
        <f>F44</f>
        <v>2.2955489119139023E-5</v>
      </c>
      <c r="AG44" s="77"/>
      <c r="AH44" s="93"/>
      <c r="AI44" s="176"/>
      <c r="AJ44" s="82">
        <f>G44</f>
        <v>0</v>
      </c>
      <c r="AK44" s="77">
        <f>G44</f>
        <v>0</v>
      </c>
      <c r="AL44" s="77"/>
      <c r="AM44" s="91"/>
      <c r="AN44" s="177"/>
      <c r="AO44" s="68">
        <f>H44</f>
        <v>0</v>
      </c>
      <c r="AP44" s="9">
        <f>H44</f>
        <v>0</v>
      </c>
      <c r="AQ44" s="9"/>
      <c r="AR44" s="91"/>
      <c r="AS44" s="177"/>
      <c r="AT44" s="68">
        <f t="shared" si="45"/>
        <v>1.9220093395094246E-2</v>
      </c>
      <c r="AU44" s="9">
        <f>L44+Q44+V44+AA44+AF44+AK44+AP44</f>
        <v>1.9220093395094246E-2</v>
      </c>
      <c r="AV44" s="9"/>
      <c r="AW44" s="9"/>
      <c r="AX44" s="69"/>
      <c r="AY44" s="68">
        <f t="shared" si="3"/>
        <v>9.881011208313546E-4</v>
      </c>
      <c r="AZ44" s="69">
        <f>L44</f>
        <v>9.881011208313546E-4</v>
      </c>
      <c r="BA44" s="68">
        <f t="shared" si="4"/>
        <v>1.9052775014741677E-3</v>
      </c>
      <c r="BB44" s="69">
        <f>Q44</f>
        <v>1.9052775014741677E-3</v>
      </c>
      <c r="BC44" s="68">
        <f t="shared" si="5"/>
        <v>0</v>
      </c>
      <c r="BD44" s="69">
        <f>V44</f>
        <v>0</v>
      </c>
      <c r="BE44" s="68">
        <f t="shared" si="6"/>
        <v>1.6303759283669585E-2</v>
      </c>
      <c r="BF44" s="69">
        <f>AA44</f>
        <v>1.6303759283669585E-2</v>
      </c>
      <c r="BG44" s="68">
        <f t="shared" si="7"/>
        <v>2.2955489119139023E-5</v>
      </c>
      <c r="BH44" s="69">
        <f>AF44</f>
        <v>2.2955489119139023E-5</v>
      </c>
      <c r="BI44" s="68">
        <f t="shared" si="8"/>
        <v>0</v>
      </c>
      <c r="BJ44" s="69">
        <f>AK44</f>
        <v>0</v>
      </c>
      <c r="BK44" s="9">
        <f t="shared" si="9"/>
        <v>0</v>
      </c>
      <c r="BL44" s="9">
        <f>AP44</f>
        <v>0</v>
      </c>
      <c r="BM44" s="68">
        <f t="shared" si="38"/>
        <v>1.9220093395094246E-2</v>
      </c>
      <c r="BN44" s="9">
        <f>AU44</f>
        <v>1.9220093395094246E-2</v>
      </c>
      <c r="BO44" s="138">
        <f>AY44+((AZ44-AY44)*'9. BE assumptions'!K44)</f>
        <v>9.881011208313546E-4</v>
      </c>
      <c r="BP44" s="139">
        <f>BA44+((BB44-BA44)*'9. BE assumptions'!L44)</f>
        <v>1.9052775014741677E-3</v>
      </c>
      <c r="BQ44" s="139">
        <f>BC44+((BD44-BC44)*'9. BE assumptions'!M44)</f>
        <v>0</v>
      </c>
      <c r="BR44" s="139">
        <f>BE44+((BF44-BE44)*'9. BE assumptions'!N44)</f>
        <v>1.6303759283669585E-2</v>
      </c>
      <c r="BS44" s="139">
        <f>BG44+((BH44-BG44)*'9. BE assumptions'!O44)</f>
        <v>2.2955489119139023E-5</v>
      </c>
      <c r="BT44" s="139">
        <f>BI44+((BJ44-BI44)*'9. BE assumptions'!P44)</f>
        <v>0</v>
      </c>
      <c r="BU44" s="140">
        <f>BK44+((BL44+BK44)*'9. BE assumptions'!Q44)</f>
        <v>0</v>
      </c>
      <c r="BV44" s="139">
        <f t="shared" si="11"/>
        <v>1.9220093395094246E-2</v>
      </c>
      <c r="BW44" s="140">
        <f t="shared" si="12"/>
        <v>0.27316371883226909</v>
      </c>
      <c r="BX44" s="139"/>
      <c r="BY44" s="68">
        <f>B44/100*'8. GVA assumptions'!F$8</f>
        <v>4.6931169751924059E-4</v>
      </c>
      <c r="BZ44" s="10">
        <f>C44/100*'8. GVA assumptions'!F$10</f>
        <v>7.9829697565483566E-4</v>
      </c>
      <c r="CA44" s="10">
        <f>D44/100*'8. GVA assumptions'!F$12</f>
        <v>0</v>
      </c>
      <c r="CB44" s="10">
        <f>E44/100*'8. GVA assumptions'!F$13</f>
        <v>7.8945807184996487E-3</v>
      </c>
      <c r="CC44" s="10">
        <f>F44/100*'8. GVA assumptions'!F$14</f>
        <v>1.017285443171664E-5</v>
      </c>
      <c r="CD44" s="10">
        <f>G44/100*'8. GVA assumptions'!F$15</f>
        <v>0</v>
      </c>
      <c r="CE44" s="10">
        <f>H44/100*'8. GVA assumptions'!F$16</f>
        <v>0</v>
      </c>
      <c r="CF44" s="284">
        <f t="shared" si="13"/>
        <v>9.1723622461054432E-3</v>
      </c>
      <c r="CG44" s="10"/>
      <c r="CH44" s="68">
        <f>K44/100*'8. GVA assumptions'!$F$8</f>
        <v>4.6931169751924059E-4</v>
      </c>
      <c r="CI44" s="9">
        <f>L44/100*'8. GVA assumptions'!$F$8</f>
        <v>4.6931169751924059E-4</v>
      </c>
      <c r="CJ44" s="9"/>
      <c r="CK44" s="9"/>
      <c r="CL44" s="69"/>
      <c r="CM44" s="68">
        <f>P44/100*'8. GVA assumptions'!$F$10</f>
        <v>7.9829697565483566E-4</v>
      </c>
      <c r="CN44" s="9">
        <f>Q44/100*'8. GVA assumptions'!$F$10</f>
        <v>7.9829697565483566E-4</v>
      </c>
      <c r="CO44" s="86"/>
      <c r="CP44" s="86"/>
      <c r="CQ44" s="70"/>
      <c r="CR44" s="68">
        <f>U44/100*'8. GVA assumptions'!$F$12</f>
        <v>0</v>
      </c>
      <c r="CS44" s="9">
        <f>V44/100*'8. GVA assumptions'!$F$12</f>
        <v>0</v>
      </c>
      <c r="CT44" s="86"/>
      <c r="CU44" s="86"/>
      <c r="CV44" s="70"/>
      <c r="CW44" s="68">
        <f>Z44/100*'8. GVA assumptions'!$F$13</f>
        <v>7.8945807184996487E-3</v>
      </c>
      <c r="CX44" s="9">
        <f>AA44/100*'8. GVA assumptions'!$F$13</f>
        <v>7.8945807184996487E-3</v>
      </c>
      <c r="CY44" s="86"/>
      <c r="CZ44" s="86"/>
      <c r="DA44" s="70"/>
      <c r="DB44" s="68">
        <f>AE44/100*'8. GVA assumptions'!$F$14</f>
        <v>1.017285443171664E-5</v>
      </c>
      <c r="DC44" s="9">
        <f>AF44/100*'8. GVA assumptions'!$F$14</f>
        <v>1.017285443171664E-5</v>
      </c>
      <c r="DD44" s="86"/>
      <c r="DE44" s="86"/>
      <c r="DF44" s="70"/>
      <c r="DG44" s="68">
        <f>AJ44/100*'8. GVA assumptions'!$F$15</f>
        <v>0</v>
      </c>
      <c r="DH44" s="9">
        <f>AK44/100*'8. GVA assumptions'!$F$15</f>
        <v>0</v>
      </c>
      <c r="DI44" s="86"/>
      <c r="DJ44" s="86"/>
      <c r="DK44" s="70"/>
      <c r="DL44" s="68">
        <f>AO44/100*'8. GVA assumptions'!$F$16</f>
        <v>0</v>
      </c>
      <c r="DM44" s="9">
        <f>AP44/100*'8. GVA assumptions'!$F$16</f>
        <v>0</v>
      </c>
      <c r="DN44" s="86"/>
      <c r="DO44" s="86"/>
      <c r="DP44" s="70"/>
      <c r="DQ44" s="9">
        <f t="shared" si="47"/>
        <v>9.1723622461054432E-3</v>
      </c>
      <c r="DR44" s="10">
        <f>CI44+CN44+CS44+CX44+DC44+DH44+DM44</f>
        <v>9.1723622461054432E-3</v>
      </c>
      <c r="DS44" s="10"/>
      <c r="DT44" s="10"/>
      <c r="DU44" s="10"/>
      <c r="DV44" s="68">
        <f>AY44/100*'8. GVA assumptions'!$F$8</f>
        <v>4.6931169751924059E-4</v>
      </c>
      <c r="DW44" s="9">
        <f>AZ44/100*'8. GVA assumptions'!$F$8</f>
        <v>4.6931169751924059E-4</v>
      </c>
      <c r="DX44" s="9">
        <f>BA44/100*'8. GVA assumptions'!$F$10</f>
        <v>7.9829697565483566E-4</v>
      </c>
      <c r="DY44" s="9">
        <f>BB44/100*'8. GVA assumptions'!$F$10</f>
        <v>7.9829697565483566E-4</v>
      </c>
      <c r="DZ44" s="9">
        <f>BC44/100*'8. GVA assumptions'!$F$12</f>
        <v>0</v>
      </c>
      <c r="EA44" s="9">
        <f>BD44/100*'8. GVA assumptions'!$F$12</f>
        <v>0</v>
      </c>
      <c r="EB44" s="9">
        <f>BE44/100*'8. GVA assumptions'!$F$13</f>
        <v>7.8945807184996487E-3</v>
      </c>
      <c r="EC44" s="9">
        <f>BF44/100*'8. GVA assumptions'!$F$13</f>
        <v>7.8945807184996487E-3</v>
      </c>
      <c r="ED44" s="9">
        <f>BG44/100*'8. GVA assumptions'!$F$14</f>
        <v>1.017285443171664E-5</v>
      </c>
      <c r="EE44" s="9">
        <f>BH44/100*'8. GVA assumptions'!$F$14</f>
        <v>1.017285443171664E-5</v>
      </c>
      <c r="EF44" s="9">
        <f>BI44/100*'8. GVA assumptions'!$F$15</f>
        <v>0</v>
      </c>
      <c r="EG44" s="9">
        <f>BJ44/100*'8. GVA assumptions'!$F$15</f>
        <v>0</v>
      </c>
      <c r="EH44" s="9">
        <f>BK44/100*'8. GVA assumptions'!$F$16</f>
        <v>0</v>
      </c>
      <c r="EI44" s="9">
        <f>BL44/100*'8. GVA assumptions'!$F$16</f>
        <v>0</v>
      </c>
      <c r="EJ44" s="68">
        <f t="shared" si="14"/>
        <v>9.1723622461054432E-3</v>
      </c>
      <c r="EK44" s="9">
        <f t="shared" si="15"/>
        <v>9.1723622461054432E-3</v>
      </c>
      <c r="EL44" s="88">
        <f>BO44/100*'8. GVA assumptions'!$F$8</f>
        <v>4.6931169751924059E-4</v>
      </c>
      <c r="EM44" s="9">
        <f>BP44/100*'8. GVA assumptions'!$F$10</f>
        <v>7.9829697565483566E-4</v>
      </c>
      <c r="EN44" s="9">
        <f>BQ44/100*'8. GVA assumptions'!$F$12</f>
        <v>0</v>
      </c>
      <c r="EO44" s="9">
        <f>BR44/100*'8. GVA assumptions'!$F$13</f>
        <v>7.8945807184996487E-3</v>
      </c>
      <c r="EP44" s="9">
        <f>BS44/100*'8. GVA assumptions'!$F$14</f>
        <v>1.017285443171664E-5</v>
      </c>
      <c r="EQ44" s="9">
        <f>BT44/100*'8. GVA assumptions'!$F$15</f>
        <v>0</v>
      </c>
      <c r="ER44" s="69">
        <f>BU44/100*'8. GVA assumptions'!$F$16</f>
        <v>0</v>
      </c>
      <c r="ES44" s="134">
        <f t="shared" si="30"/>
        <v>9.1723622461054432E-3</v>
      </c>
      <c r="ET44" s="140">
        <f t="shared" si="16"/>
        <v>0.13036131147325164</v>
      </c>
    </row>
    <row r="45" spans="1:150" ht="12.75">
      <c r="A45" s="72" t="s">
        <v>335</v>
      </c>
      <c r="B45" s="68">
        <v>0</v>
      </c>
      <c r="C45" s="10">
        <v>4.9487596318714506E-3</v>
      </c>
      <c r="D45" s="10">
        <v>0</v>
      </c>
      <c r="E45" s="10">
        <v>0</v>
      </c>
      <c r="F45" s="10">
        <v>3.2482961120636998E-2</v>
      </c>
      <c r="G45" s="10">
        <v>0</v>
      </c>
      <c r="H45" s="10">
        <v>0</v>
      </c>
      <c r="I45" s="284">
        <f t="shared" si="2"/>
        <v>3.7431720752508446E-2</v>
      </c>
      <c r="J45" s="86"/>
      <c r="K45" s="178">
        <v>0</v>
      </c>
      <c r="L45" s="77">
        <f>B45</f>
        <v>0</v>
      </c>
      <c r="M45" s="77">
        <f>B45</f>
        <v>0</v>
      </c>
      <c r="N45" s="93">
        <f>B45</f>
        <v>0</v>
      </c>
      <c r="O45" s="176"/>
      <c r="P45" s="178">
        <v>0</v>
      </c>
      <c r="Q45" s="77">
        <f>C45</f>
        <v>4.9487596318714506E-3</v>
      </c>
      <c r="R45" s="77">
        <f>C45</f>
        <v>4.9487596318714506E-3</v>
      </c>
      <c r="S45" s="93">
        <f>C45</f>
        <v>4.9487596318714506E-3</v>
      </c>
      <c r="T45" s="176"/>
      <c r="U45" s="178">
        <v>0</v>
      </c>
      <c r="V45" s="94">
        <v>0</v>
      </c>
      <c r="W45" s="94">
        <v>0</v>
      </c>
      <c r="X45" s="94">
        <v>0</v>
      </c>
      <c r="Y45" s="176"/>
      <c r="Z45" s="178">
        <v>0</v>
      </c>
      <c r="AA45" s="94">
        <v>0</v>
      </c>
      <c r="AB45" s="77">
        <f>'4.1. FS rMCZ ZoneCalcs'!E15</f>
        <v>0</v>
      </c>
      <c r="AC45" s="93">
        <f>E45</f>
        <v>0</v>
      </c>
      <c r="AD45" s="176"/>
      <c r="AE45" s="178">
        <v>0</v>
      </c>
      <c r="AF45" s="94">
        <v>0</v>
      </c>
      <c r="AG45" s="77">
        <f>'4.1. FS rMCZ ZoneCalcs'!F15</f>
        <v>6.2858791945123007E-3</v>
      </c>
      <c r="AH45" s="93">
        <f>F45</f>
        <v>3.2482961120636998E-2</v>
      </c>
      <c r="AI45" s="176"/>
      <c r="AJ45" s="178">
        <v>0</v>
      </c>
      <c r="AK45" s="94">
        <v>0</v>
      </c>
      <c r="AL45" s="77">
        <f>'4.1. FS rMCZ ZoneCalcs'!G15</f>
        <v>0</v>
      </c>
      <c r="AM45" s="91">
        <f>G45</f>
        <v>0</v>
      </c>
      <c r="AN45" s="177"/>
      <c r="AO45" s="178">
        <v>0</v>
      </c>
      <c r="AP45" s="94">
        <v>0</v>
      </c>
      <c r="AQ45" s="94">
        <v>0</v>
      </c>
      <c r="AR45" s="94">
        <v>0</v>
      </c>
      <c r="AS45" s="177"/>
      <c r="AT45" s="68">
        <f t="shared" si="45"/>
        <v>0</v>
      </c>
      <c r="AU45" s="9">
        <f>L45+Q45+V45+AA45+AF45+AK45+AP45</f>
        <v>4.9487596318714506E-3</v>
      </c>
      <c r="AV45" s="9">
        <f>M45+R45+W45+AB45+AG45+AL45+AQ45</f>
        <v>1.1234638826383751E-2</v>
      </c>
      <c r="AW45" s="9">
        <f>N45+S45+X45+AC45+AH45+AM45+AR45</f>
        <v>3.7431720752508446E-2</v>
      </c>
      <c r="AX45" s="69"/>
      <c r="AY45" s="68">
        <f t="shared" si="3"/>
        <v>0</v>
      </c>
      <c r="AZ45" s="69">
        <f t="shared" ref="AZ45:AZ46" si="48">N45</f>
        <v>0</v>
      </c>
      <c r="BA45" s="68">
        <f t="shared" si="4"/>
        <v>0</v>
      </c>
      <c r="BB45" s="69">
        <f>S45</f>
        <v>4.9487596318714506E-3</v>
      </c>
      <c r="BC45" s="68">
        <f t="shared" si="5"/>
        <v>0</v>
      </c>
      <c r="BD45" s="69">
        <f>X45</f>
        <v>0</v>
      </c>
      <c r="BE45" s="68">
        <f t="shared" si="6"/>
        <v>0</v>
      </c>
      <c r="BF45" s="69">
        <f>AC45</f>
        <v>0</v>
      </c>
      <c r="BG45" s="68">
        <f t="shared" si="7"/>
        <v>0</v>
      </c>
      <c r="BH45" s="69">
        <f>AH45</f>
        <v>3.2482961120636998E-2</v>
      </c>
      <c r="BI45" s="68">
        <f t="shared" si="8"/>
        <v>0</v>
      </c>
      <c r="BJ45" s="69">
        <f t="shared" ref="BJ45:BJ46" si="49">AM45</f>
        <v>0</v>
      </c>
      <c r="BK45" s="9">
        <f t="shared" si="9"/>
        <v>0</v>
      </c>
      <c r="BL45" s="9">
        <f t="shared" ref="BL45:BL46" si="50">AR45</f>
        <v>0</v>
      </c>
      <c r="BM45" s="68">
        <f t="shared" ref="BM45:BM46" si="51">AT45</f>
        <v>0</v>
      </c>
      <c r="BN45" s="9">
        <f t="shared" ref="BN45:BN46" si="52">AW45</f>
        <v>3.7431720752508446E-2</v>
      </c>
      <c r="BO45" s="138">
        <f>AY45+((AZ45-AY45)*'9. BE assumptions'!K45)</f>
        <v>0</v>
      </c>
      <c r="BP45" s="139">
        <f>BA45+((BB45-BA45)*'9. BE assumptions'!L45)</f>
        <v>2.4743798159357253E-3</v>
      </c>
      <c r="BQ45" s="139">
        <f>BC45+((BD45-BC45)*'9. BE assumptions'!M45)</f>
        <v>0</v>
      </c>
      <c r="BR45" s="139">
        <f>BE45+((BF45-BE45)*'9. BE assumptions'!N45)</f>
        <v>0</v>
      </c>
      <c r="BS45" s="139">
        <f>BG45+((BH45-BG45)*'9. BE assumptions'!O45)</f>
        <v>8.1207402801592495E-3</v>
      </c>
      <c r="BT45" s="139">
        <f>BI45+((BJ45-BI45)*'9. BE assumptions'!P45)</f>
        <v>0</v>
      </c>
      <c r="BU45" s="140">
        <f>BK45+((BL45+BK45)*'9. BE assumptions'!Q45)</f>
        <v>0</v>
      </c>
      <c r="BV45" s="139">
        <f t="shared" si="11"/>
        <v>1.0595120096094975E-2</v>
      </c>
      <c r="BW45" s="140">
        <f t="shared" si="12"/>
        <v>0.15058211983832145</v>
      </c>
      <c r="BX45" s="139"/>
      <c r="BY45" s="68">
        <f>B45/100*'8. GVA assumptions'!F$8</f>
        <v>0</v>
      </c>
      <c r="BZ45" s="10">
        <f>C45/100*'8. GVA assumptions'!F$10</f>
        <v>2.0734931495853177E-3</v>
      </c>
      <c r="CA45" s="10">
        <f>D45/100*'8. GVA assumptions'!F$12</f>
        <v>0</v>
      </c>
      <c r="CB45" s="10">
        <f>E45/100*'8. GVA assumptions'!F$13</f>
        <v>0</v>
      </c>
      <c r="CC45" s="10">
        <f>F45/100*'8. GVA assumptions'!F$14</f>
        <v>1.4395007367359687E-2</v>
      </c>
      <c r="CD45" s="10">
        <f>G45/100*'8. GVA assumptions'!F$15</f>
        <v>0</v>
      </c>
      <c r="CE45" s="10">
        <f>H45/100*'8. GVA assumptions'!F$16</f>
        <v>0</v>
      </c>
      <c r="CF45" s="284">
        <f t="shared" si="13"/>
        <v>1.6468500516945005E-2</v>
      </c>
      <c r="CG45" s="10"/>
      <c r="CH45" s="68">
        <f>K45/100*'8. GVA assumptions'!$F$8</f>
        <v>0</v>
      </c>
      <c r="CI45" s="9">
        <f>L45/100*'8. GVA assumptions'!$F$8</f>
        <v>0</v>
      </c>
      <c r="CJ45" s="9">
        <f>M45/100*'8. GVA assumptions'!$F$8</f>
        <v>0</v>
      </c>
      <c r="CK45" s="9">
        <f>N45/100*'8. GVA assumptions'!$F$8</f>
        <v>0</v>
      </c>
      <c r="CL45" s="69"/>
      <c r="CM45" s="68">
        <f>P45/100*'8. GVA assumptions'!$F$10</f>
        <v>0</v>
      </c>
      <c r="CN45" s="9">
        <f>Q45/100*'8. GVA assumptions'!$F$10</f>
        <v>2.0734931495853177E-3</v>
      </c>
      <c r="CO45" s="9">
        <f>R45/100*'8. GVA assumptions'!$F$10</f>
        <v>2.0734931495853177E-3</v>
      </c>
      <c r="CP45" s="9">
        <f>S45/100*'8. GVA assumptions'!$F$10</f>
        <v>2.0734931495853177E-3</v>
      </c>
      <c r="CQ45" s="70"/>
      <c r="CR45" s="68">
        <f>U45/100*'8. GVA assumptions'!$F$12</f>
        <v>0</v>
      </c>
      <c r="CS45" s="9">
        <f>V45/100*'8. GVA assumptions'!$F$12</f>
        <v>0</v>
      </c>
      <c r="CT45" s="9">
        <f>W45/100*'8. GVA assumptions'!$F$12</f>
        <v>0</v>
      </c>
      <c r="CU45" s="9">
        <f>X45/100*'8. GVA assumptions'!$F$12</f>
        <v>0</v>
      </c>
      <c r="CV45" s="70"/>
      <c r="CW45" s="68">
        <f>Z45/100*'8. GVA assumptions'!$F$13</f>
        <v>0</v>
      </c>
      <c r="CX45" s="9">
        <f>AA45/100*'8. GVA assumptions'!$F$13</f>
        <v>0</v>
      </c>
      <c r="CY45" s="9">
        <f>AB45/100*'8. GVA assumptions'!$F$13</f>
        <v>0</v>
      </c>
      <c r="CZ45" s="9">
        <f>AC45/100*'8. GVA assumptions'!$F$13</f>
        <v>0</v>
      </c>
      <c r="DA45" s="70"/>
      <c r="DB45" s="68">
        <f>AE45/100*'8. GVA assumptions'!$F$14</f>
        <v>0</v>
      </c>
      <c r="DC45" s="9">
        <f>AF45/100*'8. GVA assumptions'!$F$14</f>
        <v>0</v>
      </c>
      <c r="DD45" s="9">
        <f>AG45/100*'8. GVA assumptions'!$F$14</f>
        <v>2.785622806347253E-3</v>
      </c>
      <c r="DE45" s="9">
        <f>AH45/100*'8. GVA assumptions'!$F$14</f>
        <v>1.4395007367359687E-2</v>
      </c>
      <c r="DF45" s="70"/>
      <c r="DG45" s="68">
        <f>AJ45/100*'8. GVA assumptions'!$F$15</f>
        <v>0</v>
      </c>
      <c r="DH45" s="9">
        <f>AK45/100*'8. GVA assumptions'!$F$15</f>
        <v>0</v>
      </c>
      <c r="DI45" s="9">
        <f>AL45/100*'8. GVA assumptions'!$F$15</f>
        <v>0</v>
      </c>
      <c r="DJ45" s="9">
        <f>AM45/100*'8. GVA assumptions'!$F$15</f>
        <v>0</v>
      </c>
      <c r="DK45" s="70"/>
      <c r="DL45" s="68">
        <f>AO45/100*'8. GVA assumptions'!$F$16</f>
        <v>0</v>
      </c>
      <c r="DM45" s="9">
        <f>AP45/100*'8. GVA assumptions'!$F$16</f>
        <v>0</v>
      </c>
      <c r="DN45" s="9">
        <f>AQ45/100*'8. GVA assumptions'!$F$16</f>
        <v>0</v>
      </c>
      <c r="DO45" s="9">
        <f>AR45/100*'8. GVA assumptions'!$F$16</f>
        <v>0</v>
      </c>
      <c r="DP45" s="70"/>
      <c r="DQ45" s="9">
        <f t="shared" si="47"/>
        <v>0</v>
      </c>
      <c r="DR45" s="10">
        <f>CI45+CN45+CS45+CX45+DC45+DH45+DM45</f>
        <v>2.0734931495853177E-3</v>
      </c>
      <c r="DS45" s="10">
        <f>CJ45+CO45+CT45+CY45+DD45+DI45+DN45</f>
        <v>4.8591159559325707E-3</v>
      </c>
      <c r="DT45" s="10">
        <f>CK45+CP45+CU45+CZ45+DE45+DJ45+DO45</f>
        <v>1.6468500516945005E-2</v>
      </c>
      <c r="DU45" s="10"/>
      <c r="DV45" s="68">
        <f>AY45/100*'8. GVA assumptions'!$F$8</f>
        <v>0</v>
      </c>
      <c r="DW45" s="9">
        <f>AZ45/100*'8. GVA assumptions'!$F$8</f>
        <v>0</v>
      </c>
      <c r="DX45" s="9">
        <f>BA45/100*'8. GVA assumptions'!$F$10</f>
        <v>0</v>
      </c>
      <c r="DY45" s="9">
        <f>BB45/100*'8. GVA assumptions'!$F$10</f>
        <v>2.0734931495853177E-3</v>
      </c>
      <c r="DZ45" s="9">
        <f>BC45/100*'8. GVA assumptions'!$F$12</f>
        <v>0</v>
      </c>
      <c r="EA45" s="9">
        <f>BD45/100*'8. GVA assumptions'!$F$12</f>
        <v>0</v>
      </c>
      <c r="EB45" s="9">
        <f>BE45/100*'8. GVA assumptions'!$F$13</f>
        <v>0</v>
      </c>
      <c r="EC45" s="9">
        <f>BF45/100*'8. GVA assumptions'!$F$13</f>
        <v>0</v>
      </c>
      <c r="ED45" s="9">
        <f>BG45/100*'8. GVA assumptions'!$F$14</f>
        <v>0</v>
      </c>
      <c r="EE45" s="9">
        <f>BH45/100*'8. GVA assumptions'!$F$14</f>
        <v>1.4395007367359687E-2</v>
      </c>
      <c r="EF45" s="9">
        <f>BI45/100*'8. GVA assumptions'!$F$15</f>
        <v>0</v>
      </c>
      <c r="EG45" s="9">
        <f>BJ45/100*'8. GVA assumptions'!$F$15</f>
        <v>0</v>
      </c>
      <c r="EH45" s="9">
        <f>BK45/100*'8. GVA assumptions'!$F$16</f>
        <v>0</v>
      </c>
      <c r="EI45" s="9">
        <f>BL45/100*'8. GVA assumptions'!$F$16</f>
        <v>0</v>
      </c>
      <c r="EJ45" s="68">
        <f t="shared" si="14"/>
        <v>0</v>
      </c>
      <c r="EK45" s="9">
        <f t="shared" si="15"/>
        <v>1.6468500516945005E-2</v>
      </c>
      <c r="EL45" s="88">
        <f>BO45/100*'8. GVA assumptions'!$F$8</f>
        <v>0</v>
      </c>
      <c r="EM45" s="9">
        <f>BP45/100*'8. GVA assumptions'!$F$10</f>
        <v>1.0367465747926588E-3</v>
      </c>
      <c r="EN45" s="9">
        <f>BQ45/100*'8. GVA assumptions'!$F$12</f>
        <v>0</v>
      </c>
      <c r="EO45" s="9">
        <f>BR45/100*'8. GVA assumptions'!$F$13</f>
        <v>0</v>
      </c>
      <c r="EP45" s="9">
        <f>BS45/100*'8. GVA assumptions'!$F$14</f>
        <v>3.5987518418399219E-3</v>
      </c>
      <c r="EQ45" s="9">
        <f>BT45/100*'8. GVA assumptions'!$F$15</f>
        <v>0</v>
      </c>
      <c r="ER45" s="69">
        <f>BU45/100*'8. GVA assumptions'!$F$16</f>
        <v>0</v>
      </c>
      <c r="ES45" s="134">
        <f t="shared" si="30"/>
        <v>4.6354984166325809E-3</v>
      </c>
      <c r="ET45" s="140">
        <f t="shared" si="16"/>
        <v>6.5881573002743568E-2</v>
      </c>
    </row>
    <row r="46" spans="1:150" ht="12.75">
      <c r="A46" s="72" t="s">
        <v>336</v>
      </c>
      <c r="B46" s="68">
        <v>1.8421001385709875E-3</v>
      </c>
      <c r="C46" s="10">
        <v>3.4124054737792141E-3</v>
      </c>
      <c r="D46" s="10">
        <v>9.6362645007533766E-4</v>
      </c>
      <c r="E46" s="10">
        <v>1.6935566089856774E-2</v>
      </c>
      <c r="F46" s="10">
        <v>3.7095896390660623E-3</v>
      </c>
      <c r="G46" s="10">
        <v>3.1854262224560498E-4</v>
      </c>
      <c r="H46" s="10">
        <v>0</v>
      </c>
      <c r="I46" s="284">
        <f t="shared" si="2"/>
        <v>2.7181830413593979E-2</v>
      </c>
      <c r="J46" s="86"/>
      <c r="K46" s="178">
        <v>0</v>
      </c>
      <c r="L46" s="77">
        <f>B46</f>
        <v>1.8421001385709875E-3</v>
      </c>
      <c r="M46" s="77">
        <f>B46</f>
        <v>1.8421001385709875E-3</v>
      </c>
      <c r="N46" s="93">
        <f>B46</f>
        <v>1.8421001385709875E-3</v>
      </c>
      <c r="O46" s="176"/>
      <c r="P46" s="178">
        <v>0</v>
      </c>
      <c r="Q46" s="77">
        <f>C46</f>
        <v>3.4124054737792141E-3</v>
      </c>
      <c r="R46" s="77">
        <f>C46</f>
        <v>3.4124054737792141E-3</v>
      </c>
      <c r="S46" s="93">
        <f>C46</f>
        <v>3.4124054737792141E-3</v>
      </c>
      <c r="T46" s="176"/>
      <c r="U46" s="178">
        <v>0</v>
      </c>
      <c r="V46" s="94">
        <v>0</v>
      </c>
      <c r="W46" s="94">
        <v>0</v>
      </c>
      <c r="X46" s="94">
        <v>0</v>
      </c>
      <c r="Y46" s="176"/>
      <c r="Z46" s="178">
        <v>0</v>
      </c>
      <c r="AA46" s="94">
        <v>0</v>
      </c>
      <c r="AB46" s="77">
        <f>'4.1. FS rMCZ ZoneCalcs'!E16</f>
        <v>2.7450122402822748E-3</v>
      </c>
      <c r="AC46" s="93">
        <f>E46</f>
        <v>1.6935566089856774E-2</v>
      </c>
      <c r="AD46" s="176"/>
      <c r="AE46" s="178">
        <v>0</v>
      </c>
      <c r="AF46" s="94">
        <v>0</v>
      </c>
      <c r="AG46" s="77">
        <f>'4.1. FS rMCZ ZoneCalcs'!F16</f>
        <v>1.0997776399006549E-3</v>
      </c>
      <c r="AH46" s="93">
        <f>F46</f>
        <v>3.7095896390660623E-3</v>
      </c>
      <c r="AI46" s="176"/>
      <c r="AJ46" s="178">
        <v>0</v>
      </c>
      <c r="AK46" s="94">
        <v>0</v>
      </c>
      <c r="AL46" s="77">
        <f>'4.1. FS rMCZ ZoneCalcs'!G16</f>
        <v>1.0905004865415324E-4</v>
      </c>
      <c r="AM46" s="91">
        <f>G46</f>
        <v>3.1854262224560498E-4</v>
      </c>
      <c r="AN46" s="177"/>
      <c r="AO46" s="178">
        <v>0</v>
      </c>
      <c r="AP46" s="94">
        <v>0</v>
      </c>
      <c r="AQ46" s="94">
        <v>0</v>
      </c>
      <c r="AR46" s="94">
        <v>0</v>
      </c>
      <c r="AS46" s="177"/>
      <c r="AT46" s="68">
        <f t="shared" si="45"/>
        <v>0</v>
      </c>
      <c r="AU46" s="9">
        <f>L46+Q46+V46+AA46+AF46+AK46+AP46</f>
        <v>5.2545056123502014E-3</v>
      </c>
      <c r="AV46" s="9">
        <f>M46+R46+W46+AB46+AG46+AL46+AQ46</f>
        <v>9.2083455411872839E-3</v>
      </c>
      <c r="AW46" s="9">
        <f>N46+S46+X46+AC46+AH46+AM46+AR46</f>
        <v>2.6218203963518642E-2</v>
      </c>
      <c r="AX46" s="69"/>
      <c r="AY46" s="68">
        <f t="shared" si="3"/>
        <v>0</v>
      </c>
      <c r="AZ46" s="69">
        <f t="shared" si="48"/>
        <v>1.8421001385709875E-3</v>
      </c>
      <c r="BA46" s="68">
        <f t="shared" si="4"/>
        <v>0</v>
      </c>
      <c r="BB46" s="69">
        <f>S46</f>
        <v>3.4124054737792141E-3</v>
      </c>
      <c r="BC46" s="68">
        <f t="shared" si="5"/>
        <v>0</v>
      </c>
      <c r="BD46" s="69">
        <f>X46</f>
        <v>0</v>
      </c>
      <c r="BE46" s="68">
        <f t="shared" si="6"/>
        <v>0</v>
      </c>
      <c r="BF46" s="69">
        <f>AC46</f>
        <v>1.6935566089856774E-2</v>
      </c>
      <c r="BG46" s="68">
        <f t="shared" si="7"/>
        <v>0</v>
      </c>
      <c r="BH46" s="69">
        <f>AH46</f>
        <v>3.7095896390660623E-3</v>
      </c>
      <c r="BI46" s="68">
        <f t="shared" si="8"/>
        <v>0</v>
      </c>
      <c r="BJ46" s="69">
        <f t="shared" si="49"/>
        <v>3.1854262224560498E-4</v>
      </c>
      <c r="BK46" s="9">
        <f t="shared" si="9"/>
        <v>0</v>
      </c>
      <c r="BL46" s="9">
        <f t="shared" si="50"/>
        <v>0</v>
      </c>
      <c r="BM46" s="68">
        <f t="shared" si="51"/>
        <v>0</v>
      </c>
      <c r="BN46" s="9">
        <f t="shared" si="52"/>
        <v>2.6218203963518642E-2</v>
      </c>
      <c r="BO46" s="138">
        <f>AY46+((AZ46-AY46)*'9. BE assumptions'!K46)</f>
        <v>9.2105006928549376E-4</v>
      </c>
      <c r="BP46" s="139">
        <f>BA46+((BB46-BA46)*'9. BE assumptions'!L46)</f>
        <v>1.706202736889607E-3</v>
      </c>
      <c r="BQ46" s="139">
        <f>BC46+((BD46-BC46)*'9. BE assumptions'!M46)</f>
        <v>0</v>
      </c>
      <c r="BR46" s="139">
        <f>BE46+((BF46-BE46)*'9. BE assumptions'!N46)</f>
        <v>4.2338915224641935E-3</v>
      </c>
      <c r="BS46" s="139">
        <f>BG46+((BH46-BG46)*'9. BE assumptions'!O46)</f>
        <v>9.2739740976651558E-4</v>
      </c>
      <c r="BT46" s="139">
        <f>BI46+((BJ46-BI46)*'9. BE assumptions'!P46)</f>
        <v>7.9635655561401244E-5</v>
      </c>
      <c r="BU46" s="140">
        <f>BK46+((BL46+BK46)*'9. BE assumptions'!Q46)</f>
        <v>0</v>
      </c>
      <c r="BV46" s="139">
        <f t="shared" si="11"/>
        <v>7.8681773939672118E-3</v>
      </c>
      <c r="BW46" s="140">
        <f t="shared" si="12"/>
        <v>0.11182571037436606</v>
      </c>
      <c r="BX46" s="139"/>
      <c r="BY46" s="68">
        <f>B46/100*'8. GVA assumptions'!F$8</f>
        <v>8.7492982732961723E-4</v>
      </c>
      <c r="BZ46" s="10">
        <f>C46/100*'8. GVA assumptions'!F$10</f>
        <v>1.4297722863563071E-3</v>
      </c>
      <c r="CA46" s="10">
        <f>D46/100*'8. GVA assumptions'!F$12</f>
        <v>5.3862581409178762E-4</v>
      </c>
      <c r="CB46" s="10">
        <f>E46/100*'8. GVA assumptions'!F$13</f>
        <v>8.2005132180636136E-3</v>
      </c>
      <c r="CC46" s="10">
        <f>F46/100*'8. GVA assumptions'!F$14</f>
        <v>1.6439255641109468E-3</v>
      </c>
      <c r="CD46" s="10">
        <f>G46/100*'8. GVA assumptions'!F$15</f>
        <v>1.8707826141638E-4</v>
      </c>
      <c r="CE46" s="10">
        <f>H46/100*'8. GVA assumptions'!F$16</f>
        <v>0</v>
      </c>
      <c r="CF46" s="284">
        <f t="shared" si="13"/>
        <v>1.2874844971368652E-2</v>
      </c>
      <c r="CG46" s="10"/>
      <c r="CH46" s="68">
        <f>K46/100*'8. GVA assumptions'!$F$8</f>
        <v>0</v>
      </c>
      <c r="CI46" s="9">
        <f>L46/100*'8. GVA assumptions'!$F$8</f>
        <v>8.7492982732961723E-4</v>
      </c>
      <c r="CJ46" s="9">
        <f>M46/100*'8. GVA assumptions'!$F$8</f>
        <v>8.7492982732961723E-4</v>
      </c>
      <c r="CK46" s="9">
        <f>N46/100*'8. GVA assumptions'!$F$8</f>
        <v>8.7492982732961723E-4</v>
      </c>
      <c r="CL46" s="69"/>
      <c r="CM46" s="68">
        <f>P46/100*'8. GVA assumptions'!$F$10</f>
        <v>0</v>
      </c>
      <c r="CN46" s="9">
        <f>Q46/100*'8. GVA assumptions'!$F$10</f>
        <v>1.4297722863563071E-3</v>
      </c>
      <c r="CO46" s="9">
        <f>R46/100*'8. GVA assumptions'!$F$10</f>
        <v>1.4297722863563071E-3</v>
      </c>
      <c r="CP46" s="9">
        <f>S46/100*'8. GVA assumptions'!$F$10</f>
        <v>1.4297722863563071E-3</v>
      </c>
      <c r="CQ46" s="70"/>
      <c r="CR46" s="68">
        <f>U46/100*'8. GVA assumptions'!$F$12</f>
        <v>0</v>
      </c>
      <c r="CS46" s="9">
        <f>V46/100*'8. GVA assumptions'!$F$12</f>
        <v>0</v>
      </c>
      <c r="CT46" s="9">
        <f>W46/100*'8. GVA assumptions'!$F$12</f>
        <v>0</v>
      </c>
      <c r="CU46" s="9">
        <f>X46/100*'8. GVA assumptions'!$F$12</f>
        <v>0</v>
      </c>
      <c r="CV46" s="70"/>
      <c r="CW46" s="68">
        <f>Z46/100*'8. GVA assumptions'!$F$13</f>
        <v>0</v>
      </c>
      <c r="CX46" s="9">
        <f>AA46/100*'8. GVA assumptions'!$F$13</f>
        <v>0</v>
      </c>
      <c r="CY46" s="9">
        <f>AB46/100*'8. GVA assumptions'!$F$13</f>
        <v>1.3291855164890788E-3</v>
      </c>
      <c r="CZ46" s="9">
        <f>AC46/100*'8. GVA assumptions'!$F$13</f>
        <v>8.2005132180636136E-3</v>
      </c>
      <c r="DA46" s="70"/>
      <c r="DB46" s="68">
        <f>AE46/100*'8. GVA assumptions'!$F$14</f>
        <v>0</v>
      </c>
      <c r="DC46" s="9">
        <f>AF46/100*'8. GVA assumptions'!$F$14</f>
        <v>0</v>
      </c>
      <c r="DD46" s="9">
        <f>AG46/100*'8. GVA assumptions'!$F$14</f>
        <v>4.8737266193288857E-4</v>
      </c>
      <c r="DE46" s="9">
        <f>AH46/100*'8. GVA assumptions'!$F$14</f>
        <v>1.6439255641109468E-3</v>
      </c>
      <c r="DF46" s="70"/>
      <c r="DG46" s="68">
        <f>AJ46/100*'8. GVA assumptions'!$F$15</f>
        <v>0</v>
      </c>
      <c r="DH46" s="9">
        <f>AK46/100*'8. GVA assumptions'!$F$15</f>
        <v>0</v>
      </c>
      <c r="DI46" s="9">
        <f>AL46/100*'8. GVA assumptions'!$F$15</f>
        <v>6.404447029967938E-5</v>
      </c>
      <c r="DJ46" s="9">
        <f>AM46/100*'8. GVA assumptions'!$F$15</f>
        <v>1.8707826141638E-4</v>
      </c>
      <c r="DK46" s="70"/>
      <c r="DL46" s="68">
        <f>AO46/100*'8. GVA assumptions'!$F$16</f>
        <v>0</v>
      </c>
      <c r="DM46" s="9">
        <f>AP46/100*'8. GVA assumptions'!$F$16</f>
        <v>0</v>
      </c>
      <c r="DN46" s="9">
        <f>AQ46/100*'8. GVA assumptions'!$F$16</f>
        <v>0</v>
      </c>
      <c r="DO46" s="9">
        <f>AR46/100*'8. GVA assumptions'!$F$16</f>
        <v>0</v>
      </c>
      <c r="DP46" s="70"/>
      <c r="DQ46" s="9">
        <f t="shared" si="47"/>
        <v>0</v>
      </c>
      <c r="DR46" s="10">
        <f>CI46+CN46+CS46+CX46+DC46+DH46+DM46</f>
        <v>2.3047021136859244E-3</v>
      </c>
      <c r="DS46" s="10">
        <f>CJ46+CO46+CT46+CY46+DD46+DI46+DN46</f>
        <v>4.185304762407571E-3</v>
      </c>
      <c r="DT46" s="10">
        <f>CK46+CP46+CU46+CZ46+DE46+DJ46+DO46</f>
        <v>1.2336219157276864E-2</v>
      </c>
      <c r="DU46" s="10"/>
      <c r="DV46" s="68">
        <f>AY46/100*'8. GVA assumptions'!$F$8</f>
        <v>0</v>
      </c>
      <c r="DW46" s="9">
        <f>AZ46/100*'8. GVA assumptions'!$F$8</f>
        <v>8.7492982732961723E-4</v>
      </c>
      <c r="DX46" s="9">
        <f>BA46/100*'8. GVA assumptions'!$F$10</f>
        <v>0</v>
      </c>
      <c r="DY46" s="9">
        <f>BB46/100*'8. GVA assumptions'!$F$10</f>
        <v>1.4297722863563071E-3</v>
      </c>
      <c r="DZ46" s="9">
        <f>BC46/100*'8. GVA assumptions'!$F$12</f>
        <v>0</v>
      </c>
      <c r="EA46" s="9">
        <f>BD46/100*'8. GVA assumptions'!$F$12</f>
        <v>0</v>
      </c>
      <c r="EB46" s="9">
        <f>BE46/100*'8. GVA assumptions'!$F$13</f>
        <v>0</v>
      </c>
      <c r="EC46" s="9">
        <f>BF46/100*'8. GVA assumptions'!$F$13</f>
        <v>8.2005132180636136E-3</v>
      </c>
      <c r="ED46" s="9">
        <f>BG46/100*'8. GVA assumptions'!$F$14</f>
        <v>0</v>
      </c>
      <c r="EE46" s="9">
        <f>BH46/100*'8. GVA assumptions'!$F$14</f>
        <v>1.6439255641109468E-3</v>
      </c>
      <c r="EF46" s="9">
        <f>BI46/100*'8. GVA assumptions'!$F$15</f>
        <v>0</v>
      </c>
      <c r="EG46" s="9">
        <f>BJ46/100*'8. GVA assumptions'!$F$15</f>
        <v>1.8707826141638E-4</v>
      </c>
      <c r="EH46" s="9">
        <f>BK46/100*'8. GVA assumptions'!$F$16</f>
        <v>0</v>
      </c>
      <c r="EI46" s="9">
        <f>BL46/100*'8. GVA assumptions'!$F$16</f>
        <v>0</v>
      </c>
      <c r="EJ46" s="68">
        <f t="shared" si="14"/>
        <v>0</v>
      </c>
      <c r="EK46" s="9">
        <f t="shared" si="15"/>
        <v>1.2336219157276864E-2</v>
      </c>
      <c r="EL46" s="88">
        <f>BO46/100*'8. GVA assumptions'!$F$8</f>
        <v>4.3746491366480862E-4</v>
      </c>
      <c r="EM46" s="9">
        <f>BP46/100*'8. GVA assumptions'!$F$10</f>
        <v>7.1488614317815355E-4</v>
      </c>
      <c r="EN46" s="9">
        <f>BQ46/100*'8. GVA assumptions'!$F$12</f>
        <v>0</v>
      </c>
      <c r="EO46" s="9">
        <f>BR46/100*'8. GVA assumptions'!$F$13</f>
        <v>2.0501283045159034E-3</v>
      </c>
      <c r="EP46" s="9">
        <f>BS46/100*'8. GVA assumptions'!$F$14</f>
        <v>4.1098139102773671E-4</v>
      </c>
      <c r="EQ46" s="9">
        <f>BT46/100*'8. GVA assumptions'!$F$15</f>
        <v>4.6769565354095E-5</v>
      </c>
      <c r="ER46" s="69">
        <f>BU46/100*'8. GVA assumptions'!$F$16</f>
        <v>0</v>
      </c>
      <c r="ES46" s="134">
        <f t="shared" si="30"/>
        <v>3.6602303177406975E-3</v>
      </c>
      <c r="ET46" s="140">
        <f t="shared" si="16"/>
        <v>5.202066945376381E-2</v>
      </c>
    </row>
    <row r="47" spans="1:150" ht="12.75">
      <c r="A47" s="72" t="s">
        <v>337</v>
      </c>
      <c r="B47" s="68">
        <v>1.17823733195711E-3</v>
      </c>
      <c r="C47" s="10">
        <v>1.7894413013835992E-3</v>
      </c>
      <c r="D47" s="10">
        <v>0</v>
      </c>
      <c r="E47" s="10">
        <v>8.1333754651189503E-3</v>
      </c>
      <c r="F47" s="10">
        <v>6.4907078822484256E-4</v>
      </c>
      <c r="G47" s="10">
        <v>1.5857189623178949E-3</v>
      </c>
      <c r="H47" s="10">
        <v>0</v>
      </c>
      <c r="I47" s="284">
        <f t="shared" si="2"/>
        <v>1.3335843849002398E-2</v>
      </c>
      <c r="J47" s="86"/>
      <c r="K47" s="178">
        <v>0</v>
      </c>
      <c r="L47" s="77"/>
      <c r="M47" s="77"/>
      <c r="N47" s="93"/>
      <c r="O47" s="176"/>
      <c r="P47" s="178">
        <v>0</v>
      </c>
      <c r="Q47" s="77"/>
      <c r="R47" s="77"/>
      <c r="S47" s="93"/>
      <c r="T47" s="176"/>
      <c r="U47" s="178">
        <v>0</v>
      </c>
      <c r="V47" s="77"/>
      <c r="W47" s="77"/>
      <c r="X47" s="93"/>
      <c r="Y47" s="176"/>
      <c r="Z47" s="178">
        <v>0</v>
      </c>
      <c r="AA47" s="77"/>
      <c r="AB47" s="77"/>
      <c r="AC47" s="93"/>
      <c r="AD47" s="176"/>
      <c r="AE47" s="178">
        <v>0</v>
      </c>
      <c r="AF47" s="77"/>
      <c r="AG47" s="77"/>
      <c r="AH47" s="93"/>
      <c r="AI47" s="176"/>
      <c r="AJ47" s="178">
        <v>0</v>
      </c>
      <c r="AK47" s="77"/>
      <c r="AL47" s="77"/>
      <c r="AM47" s="91"/>
      <c r="AN47" s="177"/>
      <c r="AO47" s="178">
        <v>0</v>
      </c>
      <c r="AP47" s="9"/>
      <c r="AQ47" s="9"/>
      <c r="AR47" s="91"/>
      <c r="AS47" s="177"/>
      <c r="AT47" s="68">
        <f t="shared" si="45"/>
        <v>0</v>
      </c>
      <c r="AU47" s="9"/>
      <c r="AV47" s="9"/>
      <c r="AW47" s="9"/>
      <c r="AX47" s="69"/>
      <c r="AY47" s="68">
        <f t="shared" si="3"/>
        <v>0</v>
      </c>
      <c r="AZ47" s="69">
        <f>K47</f>
        <v>0</v>
      </c>
      <c r="BA47" s="68">
        <f t="shared" si="4"/>
        <v>0</v>
      </c>
      <c r="BB47" s="69">
        <f>P47</f>
        <v>0</v>
      </c>
      <c r="BC47" s="68">
        <f t="shared" si="5"/>
        <v>0</v>
      </c>
      <c r="BD47" s="69">
        <f>U47</f>
        <v>0</v>
      </c>
      <c r="BE47" s="68">
        <f t="shared" si="6"/>
        <v>0</v>
      </c>
      <c r="BF47" s="69">
        <f>Z47</f>
        <v>0</v>
      </c>
      <c r="BG47" s="68">
        <f t="shared" si="7"/>
        <v>0</v>
      </c>
      <c r="BH47" s="69">
        <f>AE47</f>
        <v>0</v>
      </c>
      <c r="BI47" s="68">
        <f t="shared" si="8"/>
        <v>0</v>
      </c>
      <c r="BJ47" s="69">
        <f>AJ47</f>
        <v>0</v>
      </c>
      <c r="BK47" s="9">
        <f t="shared" si="9"/>
        <v>0</v>
      </c>
      <c r="BL47" s="9">
        <f t="shared" ref="BL47" si="53">AO47</f>
        <v>0</v>
      </c>
      <c r="BM47" s="68">
        <f t="shared" ref="BM47:BM58" si="54">AT47</f>
        <v>0</v>
      </c>
      <c r="BN47" s="9">
        <f>AT47</f>
        <v>0</v>
      </c>
      <c r="BO47" s="138">
        <f>AY47+((AZ47-AY47)*'9. BE assumptions'!K47)</f>
        <v>0</v>
      </c>
      <c r="BP47" s="139">
        <f>BA47+((BB47-BA47)*'9. BE assumptions'!L47)</f>
        <v>0</v>
      </c>
      <c r="BQ47" s="139">
        <f>BC47+((BD47-BC47)*'9. BE assumptions'!M47)</f>
        <v>0</v>
      </c>
      <c r="BR47" s="139">
        <f>BE47+((BF47-BE47)*'9. BE assumptions'!N47)</f>
        <v>0</v>
      </c>
      <c r="BS47" s="139">
        <f>BG47+((BH47-BG47)*'9. BE assumptions'!O47)</f>
        <v>0</v>
      </c>
      <c r="BT47" s="139">
        <f>BI47+((BJ47-BI47)*'9. BE assumptions'!P47)</f>
        <v>0</v>
      </c>
      <c r="BU47" s="140">
        <f>BK47+((BL47+BK47)*'9. BE assumptions'!Q47)</f>
        <v>0</v>
      </c>
      <c r="BV47" s="139">
        <f t="shared" si="11"/>
        <v>0</v>
      </c>
      <c r="BW47" s="140">
        <f t="shared" si="12"/>
        <v>0</v>
      </c>
      <c r="BX47" s="139"/>
      <c r="BY47" s="68">
        <f>B47/100*'8. GVA assumptions'!F$8</f>
        <v>5.5961940603416183E-4</v>
      </c>
      <c r="BZ47" s="10">
        <f>C47/100*'8. GVA assumptions'!F$10</f>
        <v>7.4976247706756889E-4</v>
      </c>
      <c r="CA47" s="10">
        <f>D47/100*'8. GVA assumptions'!F$12</f>
        <v>0</v>
      </c>
      <c r="CB47" s="10">
        <f>E47/100*'8. GVA assumptions'!F$13</f>
        <v>3.9383302958576399E-3</v>
      </c>
      <c r="CC47" s="10">
        <f>F47/100*'8. GVA assumptions'!F$14</f>
        <v>2.8763937941909349E-4</v>
      </c>
      <c r="CD47" s="10">
        <f>G47/100*'8. GVA assumptions'!F$15</f>
        <v>9.3128368340199719E-4</v>
      </c>
      <c r="CE47" s="10">
        <f>H47/100*'8. GVA assumptions'!F$16</f>
        <v>0</v>
      </c>
      <c r="CF47" s="284">
        <f t="shared" si="13"/>
        <v>6.4666352417804612E-3</v>
      </c>
      <c r="CG47" s="10"/>
      <c r="CH47" s="68">
        <f>K47/100*'8. GVA assumptions'!$F$8</f>
        <v>0</v>
      </c>
      <c r="CI47" s="9"/>
      <c r="CJ47" s="9"/>
      <c r="CK47" s="9"/>
      <c r="CL47" s="69"/>
      <c r="CM47" s="68">
        <f>P47/100*'8. GVA assumptions'!$F$10</f>
        <v>0</v>
      </c>
      <c r="CN47" s="86"/>
      <c r="CO47" s="86"/>
      <c r="CP47" s="86"/>
      <c r="CQ47" s="70"/>
      <c r="CR47" s="68">
        <f>U47/100*'8. GVA assumptions'!$F$12</f>
        <v>0</v>
      </c>
      <c r="CS47" s="86"/>
      <c r="CT47" s="86"/>
      <c r="CU47" s="86"/>
      <c r="CV47" s="70"/>
      <c r="CW47" s="68">
        <f>Z47/100*'8. GVA assumptions'!$F$13</f>
        <v>0</v>
      </c>
      <c r="CX47" s="86"/>
      <c r="CY47" s="86"/>
      <c r="CZ47" s="86"/>
      <c r="DA47" s="70"/>
      <c r="DB47" s="68">
        <f>AE47/100*'8. GVA assumptions'!$F$14</f>
        <v>0</v>
      </c>
      <c r="DC47" s="86"/>
      <c r="DD47" s="86"/>
      <c r="DE47" s="86"/>
      <c r="DF47" s="70"/>
      <c r="DG47" s="68">
        <f>AJ47/100*'8. GVA assumptions'!$F$15</f>
        <v>0</v>
      </c>
      <c r="DH47" s="86"/>
      <c r="DI47" s="86"/>
      <c r="DJ47" s="86"/>
      <c r="DK47" s="70"/>
      <c r="DL47" s="68">
        <f>AO47/100*'8. GVA assumptions'!$F$16</f>
        <v>0</v>
      </c>
      <c r="DM47" s="86"/>
      <c r="DN47" s="86"/>
      <c r="DO47" s="86"/>
      <c r="DP47" s="70"/>
      <c r="DQ47" s="9">
        <f t="shared" si="47"/>
        <v>0</v>
      </c>
      <c r="DR47" s="10"/>
      <c r="DS47" s="10"/>
      <c r="DT47" s="10"/>
      <c r="DU47" s="10"/>
      <c r="DV47" s="68">
        <f>AY47/100*'8. GVA assumptions'!$F$8</f>
        <v>0</v>
      </c>
      <c r="DW47" s="9">
        <f>AZ47/100*'8. GVA assumptions'!$F$8</f>
        <v>0</v>
      </c>
      <c r="DX47" s="9">
        <f>BA47/100*'8. GVA assumptions'!$F$10</f>
        <v>0</v>
      </c>
      <c r="DY47" s="9">
        <f>BB47/100*'8. GVA assumptions'!$F$10</f>
        <v>0</v>
      </c>
      <c r="DZ47" s="9">
        <f>BC47/100*'8. GVA assumptions'!$F$12</f>
        <v>0</v>
      </c>
      <c r="EA47" s="9">
        <f>BD47/100*'8. GVA assumptions'!$F$12</f>
        <v>0</v>
      </c>
      <c r="EB47" s="9">
        <f>BE47/100*'8. GVA assumptions'!$F$13</f>
        <v>0</v>
      </c>
      <c r="EC47" s="9">
        <f>BF47/100*'8. GVA assumptions'!$F$13</f>
        <v>0</v>
      </c>
      <c r="ED47" s="9">
        <f>BG47/100*'8. GVA assumptions'!$F$14</f>
        <v>0</v>
      </c>
      <c r="EE47" s="9">
        <f>BH47/100*'8. GVA assumptions'!$F$14</f>
        <v>0</v>
      </c>
      <c r="EF47" s="9">
        <f>BI47/100*'8. GVA assumptions'!$F$15</f>
        <v>0</v>
      </c>
      <c r="EG47" s="9">
        <f>BJ47/100*'8. GVA assumptions'!$F$15</f>
        <v>0</v>
      </c>
      <c r="EH47" s="9">
        <f>BK47/100*'8. GVA assumptions'!$F$16</f>
        <v>0</v>
      </c>
      <c r="EI47" s="9">
        <f>BL47/100*'8. GVA assumptions'!$F$16</f>
        <v>0</v>
      </c>
      <c r="EJ47" s="68">
        <f t="shared" si="14"/>
        <v>0</v>
      </c>
      <c r="EK47" s="9">
        <f t="shared" si="15"/>
        <v>0</v>
      </c>
      <c r="EL47" s="88">
        <f>BO47/100*'8. GVA assumptions'!$F$8</f>
        <v>0</v>
      </c>
      <c r="EM47" s="9">
        <f>BP47/100*'8. GVA assumptions'!$F$10</f>
        <v>0</v>
      </c>
      <c r="EN47" s="9">
        <f>BQ47/100*'8. GVA assumptions'!$F$12</f>
        <v>0</v>
      </c>
      <c r="EO47" s="9">
        <f>BR47/100*'8. GVA assumptions'!$F$13</f>
        <v>0</v>
      </c>
      <c r="EP47" s="9">
        <f>BS47/100*'8. GVA assumptions'!$F$14</f>
        <v>0</v>
      </c>
      <c r="EQ47" s="9">
        <f>BT47/100*'8. GVA assumptions'!$F$15</f>
        <v>0</v>
      </c>
      <c r="ER47" s="69">
        <f>BU47/100*'8. GVA assumptions'!$F$16</f>
        <v>0</v>
      </c>
      <c r="ES47" s="134">
        <f t="shared" si="30"/>
        <v>0</v>
      </c>
      <c r="ET47" s="140">
        <f t="shared" si="16"/>
        <v>0</v>
      </c>
    </row>
    <row r="48" spans="1:150" ht="12.75">
      <c r="A48" s="72" t="s">
        <v>338</v>
      </c>
      <c r="B48" s="68">
        <v>3.0944864979250749E-3</v>
      </c>
      <c r="C48" s="10">
        <v>3.7229710081726729E-2</v>
      </c>
      <c r="D48" s="10">
        <v>0</v>
      </c>
      <c r="E48" s="10">
        <v>1.3557377084867865E-3</v>
      </c>
      <c r="F48" s="10">
        <v>4.0797890431510178E-3</v>
      </c>
      <c r="G48" s="10">
        <v>1.0119615668671125E-4</v>
      </c>
      <c r="H48" s="10">
        <v>0</v>
      </c>
      <c r="I48" s="284">
        <f t="shared" si="2"/>
        <v>4.5860919487976319E-2</v>
      </c>
      <c r="J48" s="86"/>
      <c r="K48" s="178">
        <v>0</v>
      </c>
      <c r="L48" s="77">
        <f>B48</f>
        <v>3.0944864979250749E-3</v>
      </c>
      <c r="M48" s="77"/>
      <c r="N48" s="93"/>
      <c r="O48" s="176"/>
      <c r="P48" s="178">
        <v>0</v>
      </c>
      <c r="Q48" s="112">
        <f>C48+0.027</f>
        <v>6.4229710081726732E-2</v>
      </c>
      <c r="R48" s="77"/>
      <c r="S48" s="93"/>
      <c r="T48" s="176"/>
      <c r="U48" s="178">
        <v>0</v>
      </c>
      <c r="V48" s="94">
        <v>0</v>
      </c>
      <c r="W48" s="77"/>
      <c r="X48" s="93"/>
      <c r="Y48" s="176"/>
      <c r="Z48" s="178">
        <v>0</v>
      </c>
      <c r="AA48" s="94">
        <v>0</v>
      </c>
      <c r="AB48" s="77"/>
      <c r="AC48" s="93"/>
      <c r="AD48" s="176"/>
      <c r="AE48" s="178">
        <v>0</v>
      </c>
      <c r="AF48" s="94">
        <v>0</v>
      </c>
      <c r="AG48" s="77"/>
      <c r="AH48" s="93"/>
      <c r="AI48" s="176"/>
      <c r="AJ48" s="178">
        <v>0</v>
      </c>
      <c r="AK48" s="94">
        <v>0</v>
      </c>
      <c r="AL48" s="77"/>
      <c r="AM48" s="91"/>
      <c r="AN48" s="177"/>
      <c r="AO48" s="178">
        <v>0</v>
      </c>
      <c r="AP48" s="94">
        <v>0</v>
      </c>
      <c r="AQ48" s="9"/>
      <c r="AR48" s="91"/>
      <c r="AS48" s="177"/>
      <c r="AT48" s="68">
        <f t="shared" si="45"/>
        <v>0</v>
      </c>
      <c r="AU48" s="9">
        <f>L48+Q48+V48+AA48+AF48+AK48+AP48</f>
        <v>6.7324196579651802E-2</v>
      </c>
      <c r="AV48" s="9"/>
      <c r="AW48" s="9"/>
      <c r="AX48" s="69"/>
      <c r="AY48" s="68">
        <f t="shared" si="3"/>
        <v>0</v>
      </c>
      <c r="AZ48" s="69">
        <f t="shared" ref="AZ48:AZ49" si="55">L48</f>
        <v>3.0944864979250749E-3</v>
      </c>
      <c r="BA48" s="68">
        <f t="shared" si="4"/>
        <v>0</v>
      </c>
      <c r="BB48" s="69">
        <f>Q48</f>
        <v>6.4229710081726732E-2</v>
      </c>
      <c r="BC48" s="68">
        <f t="shared" si="5"/>
        <v>0</v>
      </c>
      <c r="BD48" s="69">
        <f t="shared" ref="BD48:BD49" si="56">V48</f>
        <v>0</v>
      </c>
      <c r="BE48" s="68">
        <f t="shared" si="6"/>
        <v>0</v>
      </c>
      <c r="BF48" s="69">
        <f t="shared" ref="BF48:BF49" si="57">AA48</f>
        <v>0</v>
      </c>
      <c r="BG48" s="68">
        <f t="shared" si="7"/>
        <v>0</v>
      </c>
      <c r="BH48" s="69">
        <f t="shared" ref="BH48:BH49" si="58">AF48</f>
        <v>0</v>
      </c>
      <c r="BI48" s="68">
        <f t="shared" si="8"/>
        <v>0</v>
      </c>
      <c r="BJ48" s="69">
        <f t="shared" ref="BJ48:BJ49" si="59">AK48</f>
        <v>0</v>
      </c>
      <c r="BK48" s="9">
        <f t="shared" si="9"/>
        <v>0</v>
      </c>
      <c r="BL48" s="9">
        <f t="shared" ref="BL48:BL49" si="60">AP48</f>
        <v>0</v>
      </c>
      <c r="BM48" s="68">
        <f t="shared" si="54"/>
        <v>0</v>
      </c>
      <c r="BN48" s="9">
        <f>AU48</f>
        <v>6.7324196579651802E-2</v>
      </c>
      <c r="BO48" s="138">
        <f>AY48+((AZ48-AY48)*'9. BE assumptions'!K48)</f>
        <v>1.5472432489625374E-3</v>
      </c>
      <c r="BP48" s="139">
        <f>BA48+((BB48-BA48)*'9. BE assumptions'!L48)</f>
        <v>3.2114855040863366E-2</v>
      </c>
      <c r="BQ48" s="139">
        <f>BC48+((BD48-BC48)*'9. BE assumptions'!M48)</f>
        <v>0</v>
      </c>
      <c r="BR48" s="139">
        <f>BE48+((BF48-BE48)*'9. BE assumptions'!N48)</f>
        <v>0</v>
      </c>
      <c r="BS48" s="139">
        <f>BG48+((BH48-BG48)*'9. BE assumptions'!O48)</f>
        <v>0</v>
      </c>
      <c r="BT48" s="139">
        <f>BI48+((BJ48-BI48)*'9. BE assumptions'!P48)</f>
        <v>0</v>
      </c>
      <c r="BU48" s="140">
        <f>BK48+((BL48+BK48)*'9. BE assumptions'!Q48)</f>
        <v>0</v>
      </c>
      <c r="BV48" s="139">
        <f t="shared" si="11"/>
        <v>3.3662098289825901E-2</v>
      </c>
      <c r="BW48" s="140">
        <f t="shared" si="12"/>
        <v>0.47841931688496453</v>
      </c>
      <c r="BX48" s="139"/>
      <c r="BY48" s="68">
        <f>B48/100*'8. GVA assumptions'!F$8</f>
        <v>1.4697672947376974E-3</v>
      </c>
      <c r="BZ48" s="10">
        <f>C48/100*'8. GVA assumptions'!F$10</f>
        <v>1.5598969147409391E-2</v>
      </c>
      <c r="CA48" s="10">
        <f>D48/100*'8. GVA assumptions'!F$12</f>
        <v>0</v>
      </c>
      <c r="CB48" s="10">
        <f>E48/100*'8. GVA assumptions'!F$13</f>
        <v>6.5647318428475334E-4</v>
      </c>
      <c r="CC48" s="10">
        <f>F48/100*'8. GVA assumptions'!F$14</f>
        <v>1.8079815173044961E-3</v>
      </c>
      <c r="CD48" s="10">
        <f>G48/100*'8. GVA assumptions'!F$15</f>
        <v>5.9431924436073549E-5</v>
      </c>
      <c r="CE48" s="10">
        <f>H48/100*'8. GVA assumptions'!F$16</f>
        <v>0</v>
      </c>
      <c r="CF48" s="284">
        <f t="shared" si="13"/>
        <v>1.9592623068172409E-2</v>
      </c>
      <c r="CG48" s="10"/>
      <c r="CH48" s="68">
        <f>K48/100*'8. GVA assumptions'!$F$8</f>
        <v>0</v>
      </c>
      <c r="CI48" s="9">
        <f>L48/100*'8. GVA assumptions'!$F$8</f>
        <v>1.4697672947376974E-3</v>
      </c>
      <c r="CJ48" s="9"/>
      <c r="CK48" s="9"/>
      <c r="CL48" s="69"/>
      <c r="CM48" s="68">
        <f>P48/100*'8. GVA assumptions'!$F$10</f>
        <v>0</v>
      </c>
      <c r="CN48" s="9">
        <f>Q48/100*'8. GVA assumptions'!$F$10</f>
        <v>2.6911766535718234E-2</v>
      </c>
      <c r="CO48" s="86"/>
      <c r="CP48" s="86"/>
      <c r="CQ48" s="70"/>
      <c r="CR48" s="68">
        <f>U48/100*'8. GVA assumptions'!$F$12</f>
        <v>0</v>
      </c>
      <c r="CS48" s="9">
        <f>V48/100*'8. GVA assumptions'!$F$12</f>
        <v>0</v>
      </c>
      <c r="CT48" s="86"/>
      <c r="CU48" s="86"/>
      <c r="CV48" s="70"/>
      <c r="CW48" s="68">
        <f>Z48/100*'8. GVA assumptions'!$F$13</f>
        <v>0</v>
      </c>
      <c r="CX48" s="9">
        <f>AA48/100*'8. GVA assumptions'!$F$13</f>
        <v>0</v>
      </c>
      <c r="CY48" s="86"/>
      <c r="CZ48" s="86"/>
      <c r="DA48" s="70"/>
      <c r="DB48" s="68">
        <f>AE48/100*'8. GVA assumptions'!$F$14</f>
        <v>0</v>
      </c>
      <c r="DC48" s="9">
        <f>AF48/100*'8. GVA assumptions'!$F$14</f>
        <v>0</v>
      </c>
      <c r="DD48" s="86"/>
      <c r="DE48" s="86"/>
      <c r="DF48" s="70"/>
      <c r="DG48" s="68">
        <f>AJ48/100*'8. GVA assumptions'!$F$15</f>
        <v>0</v>
      </c>
      <c r="DH48" s="9">
        <f>AK48/100*'8. GVA assumptions'!$F$15</f>
        <v>0</v>
      </c>
      <c r="DI48" s="86"/>
      <c r="DJ48" s="86"/>
      <c r="DK48" s="70"/>
      <c r="DL48" s="68">
        <f>AO48/100*'8. GVA assumptions'!$F$16</f>
        <v>0</v>
      </c>
      <c r="DM48" s="9">
        <f>AP48/100*'8. GVA assumptions'!$F$16</f>
        <v>0</v>
      </c>
      <c r="DN48" s="86"/>
      <c r="DO48" s="86"/>
      <c r="DP48" s="70"/>
      <c r="DQ48" s="9">
        <f t="shared" si="47"/>
        <v>0</v>
      </c>
      <c r="DR48" s="10">
        <f>CI48+CN48+CS48+CX48+DC48+DH48+DM48</f>
        <v>2.838153383045593E-2</v>
      </c>
      <c r="DS48" s="10"/>
      <c r="DT48" s="10"/>
      <c r="DU48" s="10"/>
      <c r="DV48" s="68">
        <f>AY48/100*'8. GVA assumptions'!$F$8</f>
        <v>0</v>
      </c>
      <c r="DW48" s="9">
        <f>AZ48/100*'8. GVA assumptions'!$F$8</f>
        <v>1.4697672947376974E-3</v>
      </c>
      <c r="DX48" s="9">
        <f>BA48/100*'8. GVA assumptions'!$F$10</f>
        <v>0</v>
      </c>
      <c r="DY48" s="9">
        <f>BB48/100*'8. GVA assumptions'!$F$10</f>
        <v>2.6911766535718234E-2</v>
      </c>
      <c r="DZ48" s="9">
        <f>BC48/100*'8. GVA assumptions'!$F$12</f>
        <v>0</v>
      </c>
      <c r="EA48" s="9">
        <f>BD48/100*'8. GVA assumptions'!$F$12</f>
        <v>0</v>
      </c>
      <c r="EB48" s="9">
        <f>BE48/100*'8. GVA assumptions'!$F$13</f>
        <v>0</v>
      </c>
      <c r="EC48" s="9">
        <f>BF48/100*'8. GVA assumptions'!$F$13</f>
        <v>0</v>
      </c>
      <c r="ED48" s="9">
        <f>BG48/100*'8. GVA assumptions'!$F$14</f>
        <v>0</v>
      </c>
      <c r="EE48" s="9">
        <f>BH48/100*'8. GVA assumptions'!$F$14</f>
        <v>0</v>
      </c>
      <c r="EF48" s="9">
        <f>BI48/100*'8. GVA assumptions'!$F$15</f>
        <v>0</v>
      </c>
      <c r="EG48" s="9">
        <f>BJ48/100*'8. GVA assumptions'!$F$15</f>
        <v>0</v>
      </c>
      <c r="EH48" s="9">
        <f>BK48/100*'8. GVA assumptions'!$F$16</f>
        <v>0</v>
      </c>
      <c r="EI48" s="9">
        <f>BL48/100*'8. GVA assumptions'!$F$16</f>
        <v>0</v>
      </c>
      <c r="EJ48" s="68">
        <f t="shared" si="14"/>
        <v>0</v>
      </c>
      <c r="EK48" s="9">
        <f t="shared" si="15"/>
        <v>2.838153383045593E-2</v>
      </c>
      <c r="EL48" s="88">
        <f>BO48/100*'8. GVA assumptions'!$F$8</f>
        <v>7.3488364736884872E-4</v>
      </c>
      <c r="EM48" s="9">
        <f>BP48/100*'8. GVA assumptions'!$F$10</f>
        <v>1.3455883267859117E-2</v>
      </c>
      <c r="EN48" s="9">
        <f>BQ48/100*'8. GVA assumptions'!$F$12</f>
        <v>0</v>
      </c>
      <c r="EO48" s="9">
        <f>BR48/100*'8. GVA assumptions'!$F$13</f>
        <v>0</v>
      </c>
      <c r="EP48" s="9">
        <f>BS48/100*'8. GVA assumptions'!$F$14</f>
        <v>0</v>
      </c>
      <c r="EQ48" s="9">
        <f>BT48/100*'8. GVA assumptions'!$F$15</f>
        <v>0</v>
      </c>
      <c r="ER48" s="69">
        <f>BU48/100*'8. GVA assumptions'!$F$16</f>
        <v>0</v>
      </c>
      <c r="ES48" s="134">
        <f t="shared" si="30"/>
        <v>1.4190766915227965E-2</v>
      </c>
      <c r="ET48" s="140">
        <f t="shared" si="16"/>
        <v>0.20168490256322144</v>
      </c>
    </row>
    <row r="49" spans="1:150" ht="12.75">
      <c r="A49" s="72" t="s">
        <v>339</v>
      </c>
      <c r="B49" s="68">
        <v>3.3375854751066273E-3</v>
      </c>
      <c r="C49" s="10">
        <v>1.7622981691155351E-2</v>
      </c>
      <c r="D49" s="10">
        <v>1.6710285233720932E-3</v>
      </c>
      <c r="E49" s="10">
        <v>7.0307064709444747E-3</v>
      </c>
      <c r="F49" s="10">
        <v>7.3437373266560914E-4</v>
      </c>
      <c r="G49" s="10">
        <v>1.8163357462877626E-4</v>
      </c>
      <c r="H49" s="10">
        <v>0</v>
      </c>
      <c r="I49" s="284">
        <f t="shared" si="2"/>
        <v>3.0578309467872933E-2</v>
      </c>
      <c r="J49" s="86"/>
      <c r="K49" s="178">
        <v>0</v>
      </c>
      <c r="L49" s="77">
        <f>B49</f>
        <v>3.3375854751066273E-3</v>
      </c>
      <c r="M49" s="77"/>
      <c r="N49" s="93"/>
      <c r="O49" s="176"/>
      <c r="P49" s="178">
        <v>0</v>
      </c>
      <c r="Q49" s="77">
        <f>C49</f>
        <v>1.7622981691155351E-2</v>
      </c>
      <c r="R49" s="77"/>
      <c r="S49" s="93"/>
      <c r="T49" s="176"/>
      <c r="U49" s="178">
        <v>0</v>
      </c>
      <c r="V49" s="94">
        <v>0</v>
      </c>
      <c r="W49" s="77"/>
      <c r="X49" s="93"/>
      <c r="Y49" s="176"/>
      <c r="Z49" s="178">
        <v>0</v>
      </c>
      <c r="AA49" s="94">
        <v>0</v>
      </c>
      <c r="AB49" s="77"/>
      <c r="AC49" s="93"/>
      <c r="AD49" s="176"/>
      <c r="AE49" s="178">
        <v>0</v>
      </c>
      <c r="AF49" s="94">
        <v>0</v>
      </c>
      <c r="AG49" s="77"/>
      <c r="AH49" s="93"/>
      <c r="AI49" s="176"/>
      <c r="AJ49" s="178">
        <v>0</v>
      </c>
      <c r="AK49" s="94">
        <v>0</v>
      </c>
      <c r="AL49" s="77"/>
      <c r="AM49" s="91"/>
      <c r="AN49" s="177"/>
      <c r="AO49" s="178">
        <v>0</v>
      </c>
      <c r="AP49" s="94">
        <v>0</v>
      </c>
      <c r="AQ49" s="9"/>
      <c r="AR49" s="91"/>
      <c r="AS49" s="177"/>
      <c r="AT49" s="68">
        <f t="shared" si="45"/>
        <v>0</v>
      </c>
      <c r="AU49" s="9">
        <f>L49+Q49+V49+AA49+AF49+AK49+AP49</f>
        <v>2.0960567166261979E-2</v>
      </c>
      <c r="AV49" s="9"/>
      <c r="AW49" s="9"/>
      <c r="AX49" s="69"/>
      <c r="AY49" s="68">
        <f t="shared" si="3"/>
        <v>0</v>
      </c>
      <c r="AZ49" s="69">
        <f t="shared" si="55"/>
        <v>3.3375854751066273E-3</v>
      </c>
      <c r="BA49" s="68">
        <f t="shared" si="4"/>
        <v>0</v>
      </c>
      <c r="BB49" s="69">
        <f>Q49</f>
        <v>1.7622981691155351E-2</v>
      </c>
      <c r="BC49" s="68">
        <f t="shared" si="5"/>
        <v>0</v>
      </c>
      <c r="BD49" s="69">
        <f t="shared" si="56"/>
        <v>0</v>
      </c>
      <c r="BE49" s="68">
        <f t="shared" si="6"/>
        <v>0</v>
      </c>
      <c r="BF49" s="69">
        <f t="shared" si="57"/>
        <v>0</v>
      </c>
      <c r="BG49" s="68">
        <f t="shared" si="7"/>
        <v>0</v>
      </c>
      <c r="BH49" s="69">
        <f t="shared" si="58"/>
        <v>0</v>
      </c>
      <c r="BI49" s="68">
        <f t="shared" si="8"/>
        <v>0</v>
      </c>
      <c r="BJ49" s="69">
        <f t="shared" si="59"/>
        <v>0</v>
      </c>
      <c r="BK49" s="9">
        <f t="shared" si="9"/>
        <v>0</v>
      </c>
      <c r="BL49" s="9">
        <f t="shared" si="60"/>
        <v>0</v>
      </c>
      <c r="BM49" s="68">
        <f t="shared" si="54"/>
        <v>0</v>
      </c>
      <c r="BN49" s="9">
        <f>AU49</f>
        <v>2.0960567166261979E-2</v>
      </c>
      <c r="BO49" s="138">
        <f>AY49+((AZ49-AY49)*'9. BE assumptions'!K49)</f>
        <v>1.6687927375533137E-3</v>
      </c>
      <c r="BP49" s="139">
        <f>BA49+((BB49-BA49)*'9. BE assumptions'!L49)</f>
        <v>8.8114908455776755E-3</v>
      </c>
      <c r="BQ49" s="139">
        <f>BC49+((BD49-BC49)*'9. BE assumptions'!M49)</f>
        <v>0</v>
      </c>
      <c r="BR49" s="139">
        <f>BE49+((BF49-BE49)*'9. BE assumptions'!N49)</f>
        <v>0</v>
      </c>
      <c r="BS49" s="139">
        <f>BG49+((BH49-BG49)*'9. BE assumptions'!O49)</f>
        <v>0</v>
      </c>
      <c r="BT49" s="139">
        <f>BI49+((BJ49-BI49)*'9. BE assumptions'!P49)</f>
        <v>0</v>
      </c>
      <c r="BU49" s="140">
        <f>BK49+((BL49+BK49)*'9. BE assumptions'!Q49)</f>
        <v>0</v>
      </c>
      <c r="BV49" s="139">
        <f t="shared" si="11"/>
        <v>1.048028358313099E-2</v>
      </c>
      <c r="BW49" s="140">
        <f t="shared" si="12"/>
        <v>0.14895001700228733</v>
      </c>
      <c r="BX49" s="139"/>
      <c r="BY49" s="68">
        <f>B49/100*'8. GVA assumptions'!F$8</f>
        <v>1.5852303695597103E-3</v>
      </c>
      <c r="BZ49" s="10">
        <f>C49/100*'8. GVA assumptions'!F$10</f>
        <v>7.3838970833302519E-3</v>
      </c>
      <c r="CA49" s="10">
        <f>D49/100*'8. GVA assumptions'!F$12</f>
        <v>9.3403320207900427E-4</v>
      </c>
      <c r="CB49" s="10">
        <f>E49/100*'8. GVA assumptions'!F$13</f>
        <v>3.4043976470226828E-3</v>
      </c>
      <c r="CC49" s="10">
        <f>F49/100*'8. GVA assumptions'!F$14</f>
        <v>3.2544186020654178E-4</v>
      </c>
      <c r="CD49" s="10">
        <f>G49/100*'8. GVA assumptions'!F$15</f>
        <v>1.0667236025386427E-4</v>
      </c>
      <c r="CE49" s="10">
        <f>H49/100*'8. GVA assumptions'!F$16</f>
        <v>0</v>
      </c>
      <c r="CF49" s="284">
        <f t="shared" si="13"/>
        <v>1.3739672522452053E-2</v>
      </c>
      <c r="CG49" s="10"/>
      <c r="CH49" s="68">
        <f>K49/100*'8. GVA assumptions'!$F$8</f>
        <v>0</v>
      </c>
      <c r="CI49" s="9">
        <f>L49/100*'8. GVA assumptions'!$F$8</f>
        <v>1.5852303695597103E-3</v>
      </c>
      <c r="CJ49" s="9"/>
      <c r="CK49" s="9"/>
      <c r="CL49" s="69"/>
      <c r="CM49" s="68">
        <f>P49/100*'8. GVA assumptions'!$F$10</f>
        <v>0</v>
      </c>
      <c r="CN49" s="9">
        <f>Q49/100*'8. GVA assumptions'!$F$10</f>
        <v>7.3838970833302519E-3</v>
      </c>
      <c r="CO49" s="86"/>
      <c r="CP49" s="86"/>
      <c r="CQ49" s="70"/>
      <c r="CR49" s="68">
        <f>U49/100*'8. GVA assumptions'!$F$12</f>
        <v>0</v>
      </c>
      <c r="CS49" s="9">
        <f>V49/100*'8. GVA assumptions'!$F$12</f>
        <v>0</v>
      </c>
      <c r="CT49" s="86"/>
      <c r="CU49" s="86"/>
      <c r="CV49" s="70"/>
      <c r="CW49" s="68">
        <f>Z49/100*'8. GVA assumptions'!$F$13</f>
        <v>0</v>
      </c>
      <c r="CX49" s="9">
        <f>AA49/100*'8. GVA assumptions'!$F$13</f>
        <v>0</v>
      </c>
      <c r="CY49" s="86"/>
      <c r="CZ49" s="86"/>
      <c r="DA49" s="70"/>
      <c r="DB49" s="68">
        <f>AE49/100*'8. GVA assumptions'!$F$14</f>
        <v>0</v>
      </c>
      <c r="DC49" s="9">
        <f>AF49/100*'8. GVA assumptions'!$F$14</f>
        <v>0</v>
      </c>
      <c r="DD49" s="86"/>
      <c r="DE49" s="86"/>
      <c r="DF49" s="70"/>
      <c r="DG49" s="68">
        <f>AJ49/100*'8. GVA assumptions'!$F$15</f>
        <v>0</v>
      </c>
      <c r="DH49" s="9">
        <f>AK49/100*'8. GVA assumptions'!$F$15</f>
        <v>0</v>
      </c>
      <c r="DI49" s="86"/>
      <c r="DJ49" s="86"/>
      <c r="DK49" s="70"/>
      <c r="DL49" s="68">
        <f>AO49/100*'8. GVA assumptions'!$F$16</f>
        <v>0</v>
      </c>
      <c r="DM49" s="9">
        <f>AP49/100*'8. GVA assumptions'!$F$16</f>
        <v>0</v>
      </c>
      <c r="DN49" s="86"/>
      <c r="DO49" s="86"/>
      <c r="DP49" s="70"/>
      <c r="DQ49" s="9">
        <f t="shared" si="47"/>
        <v>0</v>
      </c>
      <c r="DR49" s="10">
        <f>CI49+CN49+CS49+CX49+DC49+DH49+DM49</f>
        <v>8.969127452889962E-3</v>
      </c>
      <c r="DS49" s="10"/>
      <c r="DT49" s="10"/>
      <c r="DU49" s="10"/>
      <c r="DV49" s="68">
        <f>AY49/100*'8. GVA assumptions'!$F$8</f>
        <v>0</v>
      </c>
      <c r="DW49" s="9">
        <f>AZ49/100*'8. GVA assumptions'!$F$8</f>
        <v>1.5852303695597103E-3</v>
      </c>
      <c r="DX49" s="9">
        <f>BA49/100*'8. GVA assumptions'!$F$10</f>
        <v>0</v>
      </c>
      <c r="DY49" s="9">
        <f>BB49/100*'8. GVA assumptions'!$F$10</f>
        <v>7.3838970833302519E-3</v>
      </c>
      <c r="DZ49" s="9">
        <f>BC49/100*'8. GVA assumptions'!$F$12</f>
        <v>0</v>
      </c>
      <c r="EA49" s="9">
        <f>BD49/100*'8. GVA assumptions'!$F$12</f>
        <v>0</v>
      </c>
      <c r="EB49" s="9">
        <f>BE49/100*'8. GVA assumptions'!$F$13</f>
        <v>0</v>
      </c>
      <c r="EC49" s="9">
        <f>BF49/100*'8. GVA assumptions'!$F$13</f>
        <v>0</v>
      </c>
      <c r="ED49" s="9">
        <f>BG49/100*'8. GVA assumptions'!$F$14</f>
        <v>0</v>
      </c>
      <c r="EE49" s="9">
        <f>BH49/100*'8. GVA assumptions'!$F$14</f>
        <v>0</v>
      </c>
      <c r="EF49" s="9">
        <f>BI49/100*'8. GVA assumptions'!$F$15</f>
        <v>0</v>
      </c>
      <c r="EG49" s="9">
        <f>BJ49/100*'8. GVA assumptions'!$F$15</f>
        <v>0</v>
      </c>
      <c r="EH49" s="9">
        <f>BK49/100*'8. GVA assumptions'!$F$16</f>
        <v>0</v>
      </c>
      <c r="EI49" s="9">
        <f>BL49/100*'8. GVA assumptions'!$F$16</f>
        <v>0</v>
      </c>
      <c r="EJ49" s="68">
        <f t="shared" si="14"/>
        <v>0</v>
      </c>
      <c r="EK49" s="9">
        <f t="shared" si="15"/>
        <v>8.969127452889962E-3</v>
      </c>
      <c r="EL49" s="88">
        <f>BO49/100*'8. GVA assumptions'!$F$8</f>
        <v>7.9261518477985514E-4</v>
      </c>
      <c r="EM49" s="9">
        <f>BP49/100*'8. GVA assumptions'!$F$10</f>
        <v>3.691948541665126E-3</v>
      </c>
      <c r="EN49" s="9">
        <f>BQ49/100*'8. GVA assumptions'!$F$12</f>
        <v>0</v>
      </c>
      <c r="EO49" s="9">
        <f>BR49/100*'8. GVA assumptions'!$F$13</f>
        <v>0</v>
      </c>
      <c r="EP49" s="9">
        <f>BS49/100*'8. GVA assumptions'!$F$14</f>
        <v>0</v>
      </c>
      <c r="EQ49" s="9">
        <f>BT49/100*'8. GVA assumptions'!$F$15</f>
        <v>0</v>
      </c>
      <c r="ER49" s="69">
        <f>BU49/100*'8. GVA assumptions'!$F$16</f>
        <v>0</v>
      </c>
      <c r="ES49" s="134">
        <f t="shared" si="30"/>
        <v>4.484563726444981E-3</v>
      </c>
      <c r="ET49" s="140">
        <f t="shared" si="16"/>
        <v>6.3736428313542162E-2</v>
      </c>
    </row>
    <row r="50" spans="1:150" ht="12.75">
      <c r="A50" s="17" t="s">
        <v>360</v>
      </c>
      <c r="B50" s="290">
        <v>0.01</v>
      </c>
      <c r="C50" s="10">
        <v>3.75553658620355E-5</v>
      </c>
      <c r="D50" s="10">
        <v>0</v>
      </c>
      <c r="E50" s="10">
        <v>1.8968122122172077E-4</v>
      </c>
      <c r="F50" s="10">
        <v>1.1845778029096026E-6</v>
      </c>
      <c r="G50" s="10">
        <v>1.5794351553496025E-4</v>
      </c>
      <c r="H50" s="10">
        <v>0</v>
      </c>
      <c r="I50" s="284">
        <f t="shared" si="2"/>
        <v>1.0386364680421626E-2</v>
      </c>
      <c r="J50" s="86"/>
      <c r="K50" s="82">
        <f>B50</f>
        <v>0.01</v>
      </c>
      <c r="L50" s="77"/>
      <c r="M50" s="77"/>
      <c r="N50" s="93"/>
      <c r="O50" s="176"/>
      <c r="P50" s="82">
        <f>C50</f>
        <v>3.75553658620355E-5</v>
      </c>
      <c r="Q50" s="77"/>
      <c r="R50" s="77"/>
      <c r="S50" s="93"/>
      <c r="T50" s="176"/>
      <c r="U50" s="82">
        <f>D50</f>
        <v>0</v>
      </c>
      <c r="V50" s="77"/>
      <c r="W50" s="77"/>
      <c r="X50" s="93"/>
      <c r="Y50" s="176"/>
      <c r="Z50" s="82">
        <f>E50</f>
        <v>1.8968122122172077E-4</v>
      </c>
      <c r="AA50" s="77"/>
      <c r="AB50" s="77"/>
      <c r="AC50" s="93"/>
      <c r="AD50" s="176"/>
      <c r="AE50" s="82">
        <f>F50</f>
        <v>1.1845778029096026E-6</v>
      </c>
      <c r="AF50" s="77"/>
      <c r="AG50" s="77"/>
      <c r="AH50" s="93"/>
      <c r="AI50" s="176"/>
      <c r="AJ50" s="82">
        <f>G50</f>
        <v>1.5794351553496025E-4</v>
      </c>
      <c r="AK50" s="77"/>
      <c r="AL50" s="77"/>
      <c r="AM50" s="91"/>
      <c r="AN50" s="177"/>
      <c r="AO50" s="68">
        <f>H50</f>
        <v>0</v>
      </c>
      <c r="AP50" s="9"/>
      <c r="AQ50" s="9"/>
      <c r="AR50" s="91"/>
      <c r="AS50" s="177"/>
      <c r="AT50" s="68">
        <f t="shared" si="45"/>
        <v>1.0386364680421626E-2</v>
      </c>
      <c r="AU50" s="9"/>
      <c r="AV50" s="9"/>
      <c r="AW50" s="9"/>
      <c r="AX50" s="69"/>
      <c r="AY50" s="68">
        <f t="shared" si="3"/>
        <v>0.01</v>
      </c>
      <c r="AZ50" s="69">
        <f>K50</f>
        <v>0.01</v>
      </c>
      <c r="BA50" s="68">
        <f t="shared" si="4"/>
        <v>3.75553658620355E-5</v>
      </c>
      <c r="BB50" s="69">
        <f>P50</f>
        <v>3.75553658620355E-5</v>
      </c>
      <c r="BC50" s="68">
        <f t="shared" si="5"/>
        <v>0</v>
      </c>
      <c r="BD50" s="69">
        <f>U50</f>
        <v>0</v>
      </c>
      <c r="BE50" s="68">
        <f t="shared" si="6"/>
        <v>1.8968122122172077E-4</v>
      </c>
      <c r="BF50" s="69">
        <f>Z50</f>
        <v>1.8968122122172077E-4</v>
      </c>
      <c r="BG50" s="68">
        <f t="shared" si="7"/>
        <v>1.1845778029096026E-6</v>
      </c>
      <c r="BH50" s="69">
        <f>AE50</f>
        <v>1.1845778029096026E-6</v>
      </c>
      <c r="BI50" s="68">
        <f t="shared" si="8"/>
        <v>1.5794351553496025E-4</v>
      </c>
      <c r="BJ50" s="69">
        <f>AJ50</f>
        <v>1.5794351553496025E-4</v>
      </c>
      <c r="BK50" s="9">
        <f t="shared" si="9"/>
        <v>0</v>
      </c>
      <c r="BL50" s="9">
        <f t="shared" ref="BL50" si="61">AO50</f>
        <v>0</v>
      </c>
      <c r="BM50" s="68">
        <f t="shared" si="54"/>
        <v>1.0386364680421626E-2</v>
      </c>
      <c r="BN50" s="9">
        <f>AT50</f>
        <v>1.0386364680421626E-2</v>
      </c>
      <c r="BO50" s="138">
        <f>AY50+((AZ50-AY50)*'9. BE assumptions'!K50)</f>
        <v>0.01</v>
      </c>
      <c r="BP50" s="139">
        <f>BA50+((BB50-BA50)*'9. BE assumptions'!L50)</f>
        <v>3.75553658620355E-5</v>
      </c>
      <c r="BQ50" s="139">
        <f>BC50+((BD50-BC50)*'9. BE assumptions'!M50)</f>
        <v>0</v>
      </c>
      <c r="BR50" s="139">
        <f>BE50+((BF50-BE50)*'9. BE assumptions'!N50)</f>
        <v>1.8968122122172077E-4</v>
      </c>
      <c r="BS50" s="139">
        <f>BG50+((BH50-BG50)*'9. BE assumptions'!O50)</f>
        <v>1.1845778029096026E-6</v>
      </c>
      <c r="BT50" s="139">
        <f>BI50+((BJ50-BI50)*'9. BE assumptions'!P50)</f>
        <v>1.5794351553496025E-4</v>
      </c>
      <c r="BU50" s="140">
        <f>BK50+((BL50+BK50)*'9. BE assumptions'!Q50)</f>
        <v>0</v>
      </c>
      <c r="BV50" s="139">
        <f t="shared" si="11"/>
        <v>1.0386364680421626E-2</v>
      </c>
      <c r="BW50" s="140">
        <f t="shared" si="12"/>
        <v>0.14761520367930508</v>
      </c>
      <c r="BX50" s="139"/>
      <c r="BY50" s="68">
        <f>B50/100*'8. GVA assumptions'!F$8</f>
        <v>4.749632275736897E-3</v>
      </c>
      <c r="BZ50" s="10">
        <f>C50/100*'8. GVA assumptions'!F$10</f>
        <v>1.5735416475593271E-5</v>
      </c>
      <c r="CA50" s="10">
        <f>D50/100*'8. GVA assumptions'!F$12</f>
        <v>0</v>
      </c>
      <c r="CB50" s="10">
        <f>E50/100*'8. GVA assumptions'!F$13</f>
        <v>9.1847143083029017E-5</v>
      </c>
      <c r="CC50" s="10">
        <f>F50/100*'8. GVA assumptions'!F$14</f>
        <v>5.249523322940236E-7</v>
      </c>
      <c r="CD50" s="10">
        <f>G50/100*'8. GVA assumptions'!F$15</f>
        <v>9.2759323948458035E-5</v>
      </c>
      <c r="CE50" s="10">
        <f>H50/100*'8. GVA assumptions'!F$16</f>
        <v>0</v>
      </c>
      <c r="CF50" s="284">
        <f t="shared" si="13"/>
        <v>4.9504991115762705E-3</v>
      </c>
      <c r="CG50" s="10"/>
      <c r="CH50" s="68">
        <f>K50/100*'8. GVA assumptions'!$F$8</f>
        <v>4.749632275736897E-3</v>
      </c>
      <c r="CI50" s="9"/>
      <c r="CJ50" s="9"/>
      <c r="CK50" s="9"/>
      <c r="CL50" s="69"/>
      <c r="CM50" s="68">
        <f>P50/100*'8. GVA assumptions'!$F$10</f>
        <v>1.5735416475593271E-5</v>
      </c>
      <c r="CN50" s="86"/>
      <c r="CO50" s="86"/>
      <c r="CP50" s="86"/>
      <c r="CQ50" s="70"/>
      <c r="CR50" s="68">
        <f>U50/100*'8. GVA assumptions'!$F$12</f>
        <v>0</v>
      </c>
      <c r="CS50" s="86"/>
      <c r="CT50" s="86"/>
      <c r="CU50" s="86"/>
      <c r="CV50" s="70"/>
      <c r="CW50" s="68">
        <f>Z50/100*'8. GVA assumptions'!$F$13</f>
        <v>9.1847143083029017E-5</v>
      </c>
      <c r="CX50" s="86"/>
      <c r="CY50" s="86"/>
      <c r="CZ50" s="86"/>
      <c r="DA50" s="70"/>
      <c r="DB50" s="68">
        <f>AE50/100*'8. GVA assumptions'!$F$14</f>
        <v>5.249523322940236E-7</v>
      </c>
      <c r="DC50" s="86"/>
      <c r="DD50" s="86"/>
      <c r="DE50" s="86"/>
      <c r="DF50" s="70"/>
      <c r="DG50" s="68">
        <f>AJ50/100*'8. GVA assumptions'!$F$15</f>
        <v>9.2759323948458035E-5</v>
      </c>
      <c r="DH50" s="86"/>
      <c r="DI50" s="86"/>
      <c r="DJ50" s="86"/>
      <c r="DK50" s="70"/>
      <c r="DL50" s="68">
        <f>AO50/100*'8. GVA assumptions'!$F$16</f>
        <v>0</v>
      </c>
      <c r="DM50" s="86"/>
      <c r="DN50" s="86"/>
      <c r="DO50" s="86"/>
      <c r="DP50" s="70"/>
      <c r="DQ50" s="9">
        <f t="shared" si="47"/>
        <v>4.9504991115762705E-3</v>
      </c>
      <c r="DR50" s="10"/>
      <c r="DS50" s="10"/>
      <c r="DT50" s="10"/>
      <c r="DU50" s="10"/>
      <c r="DV50" s="68">
        <f>AY50/100*'8. GVA assumptions'!$F$8</f>
        <v>4.749632275736897E-3</v>
      </c>
      <c r="DW50" s="9">
        <f>AZ50/100*'8. GVA assumptions'!$F$8</f>
        <v>4.749632275736897E-3</v>
      </c>
      <c r="DX50" s="9">
        <f>BA50/100*'8. GVA assumptions'!$F$10</f>
        <v>1.5735416475593271E-5</v>
      </c>
      <c r="DY50" s="9">
        <f>BB50/100*'8. GVA assumptions'!$F$10</f>
        <v>1.5735416475593271E-5</v>
      </c>
      <c r="DZ50" s="9">
        <f>BC50/100*'8. GVA assumptions'!$F$12</f>
        <v>0</v>
      </c>
      <c r="EA50" s="9">
        <f>BD50/100*'8. GVA assumptions'!$F$12</f>
        <v>0</v>
      </c>
      <c r="EB50" s="9">
        <f>BE50/100*'8. GVA assumptions'!$F$13</f>
        <v>9.1847143083029017E-5</v>
      </c>
      <c r="EC50" s="9">
        <f>BF50/100*'8. GVA assumptions'!$F$13</f>
        <v>9.1847143083029017E-5</v>
      </c>
      <c r="ED50" s="9">
        <f>BG50/100*'8. GVA assumptions'!$F$14</f>
        <v>5.249523322940236E-7</v>
      </c>
      <c r="EE50" s="9">
        <f>BH50/100*'8. GVA assumptions'!$F$14</f>
        <v>5.249523322940236E-7</v>
      </c>
      <c r="EF50" s="9">
        <f>BI50/100*'8. GVA assumptions'!$F$15</f>
        <v>9.2759323948458035E-5</v>
      </c>
      <c r="EG50" s="9">
        <f>BJ50/100*'8. GVA assumptions'!$F$15</f>
        <v>9.2759323948458035E-5</v>
      </c>
      <c r="EH50" s="9">
        <f>BK50/100*'8. GVA assumptions'!$F$16</f>
        <v>0</v>
      </c>
      <c r="EI50" s="9">
        <f>BL50/100*'8. GVA assumptions'!$F$16</f>
        <v>0</v>
      </c>
      <c r="EJ50" s="68">
        <f t="shared" si="14"/>
        <v>4.9504991115762705E-3</v>
      </c>
      <c r="EK50" s="9">
        <f t="shared" si="15"/>
        <v>4.9504991115762705E-3</v>
      </c>
      <c r="EL50" s="88">
        <f>BO50/100*'8. GVA assumptions'!$F$8</f>
        <v>4.749632275736897E-3</v>
      </c>
      <c r="EM50" s="9">
        <f>BP50/100*'8. GVA assumptions'!$F$10</f>
        <v>1.5735416475593271E-5</v>
      </c>
      <c r="EN50" s="9">
        <f>BQ50/100*'8. GVA assumptions'!$F$12</f>
        <v>0</v>
      </c>
      <c r="EO50" s="9">
        <f>BR50/100*'8. GVA assumptions'!$F$13</f>
        <v>9.1847143083029017E-5</v>
      </c>
      <c r="EP50" s="9">
        <f>BS50/100*'8. GVA assumptions'!$F$14</f>
        <v>5.249523322940236E-7</v>
      </c>
      <c r="EQ50" s="9">
        <f>BT50/100*'8. GVA assumptions'!$F$15</f>
        <v>9.2759323948458035E-5</v>
      </c>
      <c r="ER50" s="69">
        <f>BU50/100*'8. GVA assumptions'!$F$16</f>
        <v>0</v>
      </c>
      <c r="ES50" s="134">
        <f t="shared" si="30"/>
        <v>4.9504991115762705E-3</v>
      </c>
      <c r="ET50" s="140">
        <f t="shared" si="16"/>
        <v>7.0358489919678524E-2</v>
      </c>
    </row>
    <row r="51" spans="1:150" ht="12.75">
      <c r="A51" s="72" t="s">
        <v>340</v>
      </c>
      <c r="B51" s="68">
        <v>0</v>
      </c>
      <c r="C51" s="10">
        <v>8.9605308463911251E-2</v>
      </c>
      <c r="D51" s="10">
        <v>1.7398128688511623E-3</v>
      </c>
      <c r="E51" s="10">
        <v>0</v>
      </c>
      <c r="F51" s="10">
        <v>3.0137132368644251E-3</v>
      </c>
      <c r="G51" s="10">
        <v>2.6349130878093002E-3</v>
      </c>
      <c r="H51" s="10">
        <v>0</v>
      </c>
      <c r="I51" s="284">
        <f t="shared" si="2"/>
        <v>9.6993747657436152E-2</v>
      </c>
      <c r="J51" s="86"/>
      <c r="K51" s="178">
        <v>0</v>
      </c>
      <c r="L51" s="77">
        <f>'4.1. FS rMCZ ZoneCalcs'!B17</f>
        <v>0</v>
      </c>
      <c r="M51" s="77">
        <f>'4.1. FS rMCZ ZoneCalcs'!B17</f>
        <v>0</v>
      </c>
      <c r="N51" s="93">
        <f>B51</f>
        <v>0</v>
      </c>
      <c r="O51" s="176">
        <f>B51</f>
        <v>0</v>
      </c>
      <c r="P51" s="178">
        <v>0</v>
      </c>
      <c r="Q51" s="77">
        <f>'4.1. FS rMCZ ZoneCalcs'!C17</f>
        <v>4.8552955320657745E-2</v>
      </c>
      <c r="R51" s="77">
        <f>'4.1. FS rMCZ ZoneCalcs'!C17</f>
        <v>4.8552955320657745E-2</v>
      </c>
      <c r="S51" s="93">
        <f>C51</f>
        <v>8.9605308463911251E-2</v>
      </c>
      <c r="T51" s="176">
        <f>C51</f>
        <v>8.9605308463911251E-2</v>
      </c>
      <c r="U51" s="178">
        <v>0</v>
      </c>
      <c r="V51" s="94">
        <v>0</v>
      </c>
      <c r="W51" s="94">
        <v>0</v>
      </c>
      <c r="X51" s="94">
        <v>0</v>
      </c>
      <c r="Y51" s="180">
        <v>0</v>
      </c>
      <c r="Z51" s="178">
        <v>0</v>
      </c>
      <c r="AA51" s="94">
        <v>0</v>
      </c>
      <c r="AB51" s="77">
        <f>'4.1. FS rMCZ ZoneCalcs'!E18</f>
        <v>0</v>
      </c>
      <c r="AC51" s="94">
        <v>0</v>
      </c>
      <c r="AD51" s="176">
        <f>E51</f>
        <v>0</v>
      </c>
      <c r="AE51" s="178">
        <v>0</v>
      </c>
      <c r="AF51" s="94">
        <v>0</v>
      </c>
      <c r="AG51" s="94">
        <f>'4.1. FS rMCZ ZoneCalcs'!F18</f>
        <v>0</v>
      </c>
      <c r="AH51" s="94">
        <v>0</v>
      </c>
      <c r="AI51" s="176">
        <f>F51</f>
        <v>3.0137132368644251E-3</v>
      </c>
      <c r="AJ51" s="178">
        <v>0</v>
      </c>
      <c r="AK51" s="94">
        <v>0</v>
      </c>
      <c r="AL51" s="77">
        <f>'4.1. FS rMCZ ZoneCalcs'!G18</f>
        <v>4.367712822742725E-4</v>
      </c>
      <c r="AM51" s="94">
        <v>0</v>
      </c>
      <c r="AN51" s="177">
        <f>G51</f>
        <v>2.6349130878093002E-3</v>
      </c>
      <c r="AO51" s="178">
        <v>0</v>
      </c>
      <c r="AP51" s="94">
        <v>0</v>
      </c>
      <c r="AQ51" s="94">
        <v>0</v>
      </c>
      <c r="AR51" s="94">
        <v>0</v>
      </c>
      <c r="AS51" s="180">
        <v>0</v>
      </c>
      <c r="AT51" s="68">
        <f t="shared" si="45"/>
        <v>0</v>
      </c>
      <c r="AU51" s="9">
        <f>L51+Q51+V51+AA51+AF51+AK51+AP51</f>
        <v>4.8552955320657745E-2</v>
      </c>
      <c r="AV51" s="9">
        <f>M51+R51+W51+AB51+AG51+AL51+AQ51</f>
        <v>4.8989726602932021E-2</v>
      </c>
      <c r="AW51" s="9">
        <f>N51+S51+X51+AC51+AH51+AM51+AR51</f>
        <v>8.9605308463911251E-2</v>
      </c>
      <c r="AX51" s="69">
        <f>O51+T51+Y51+AD51+AI51+AN51+AS51</f>
        <v>9.5253934788584987E-2</v>
      </c>
      <c r="AY51" s="68">
        <f t="shared" si="3"/>
        <v>0</v>
      </c>
      <c r="AZ51" s="69">
        <f>O51</f>
        <v>0</v>
      </c>
      <c r="BA51" s="68">
        <f t="shared" si="4"/>
        <v>0</v>
      </c>
      <c r="BB51" s="69">
        <f>T51</f>
        <v>8.9605308463911251E-2</v>
      </c>
      <c r="BC51" s="68">
        <f t="shared" si="5"/>
        <v>0</v>
      </c>
      <c r="BD51" s="69">
        <f>Y51</f>
        <v>0</v>
      </c>
      <c r="BE51" s="68">
        <f t="shared" si="6"/>
        <v>0</v>
      </c>
      <c r="BF51" s="69">
        <f>AD51</f>
        <v>0</v>
      </c>
      <c r="BG51" s="68">
        <f t="shared" si="7"/>
        <v>0</v>
      </c>
      <c r="BH51" s="69">
        <f>AI51</f>
        <v>3.0137132368644251E-3</v>
      </c>
      <c r="BI51" s="68">
        <f t="shared" si="8"/>
        <v>0</v>
      </c>
      <c r="BJ51" s="69">
        <f>AN51</f>
        <v>2.6349130878093002E-3</v>
      </c>
      <c r="BK51" s="9">
        <f t="shared" si="9"/>
        <v>0</v>
      </c>
      <c r="BL51" s="9">
        <f>AS51</f>
        <v>0</v>
      </c>
      <c r="BM51" s="68">
        <f t="shared" si="54"/>
        <v>0</v>
      </c>
      <c r="BN51" s="9">
        <f>AX51</f>
        <v>9.5253934788584987E-2</v>
      </c>
      <c r="BO51" s="138">
        <f>AY51+((AZ51-AY51)*'9. BE assumptions'!K51)</f>
        <v>0</v>
      </c>
      <c r="BP51" s="139">
        <f>BA51+((BB51-BA51)*'9. BE assumptions'!L51)</f>
        <v>4.4802654231955626E-2</v>
      </c>
      <c r="BQ51" s="139">
        <f>BC51+((BD51-BC51)*'9. BE assumptions'!M51)</f>
        <v>0</v>
      </c>
      <c r="BR51" s="139">
        <f>BE51+((BF51-BE51)*'9. BE assumptions'!N51)</f>
        <v>0</v>
      </c>
      <c r="BS51" s="139">
        <f>BG51+((BH51-BG51)*'9. BE assumptions'!O51)</f>
        <v>7.5342830921610628E-4</v>
      </c>
      <c r="BT51" s="139">
        <f>BI51+((BJ51-BI51)*'9. BE assumptions'!P51)</f>
        <v>6.5872827195232505E-4</v>
      </c>
      <c r="BU51" s="140">
        <f>BK51+((BL51+BK51)*'9. BE assumptions'!Q51)</f>
        <v>0</v>
      </c>
      <c r="BV51" s="139">
        <f t="shared" si="11"/>
        <v>4.6214810813124056E-2</v>
      </c>
      <c r="BW51" s="140">
        <f t="shared" si="12"/>
        <v>0.65682352979954517</v>
      </c>
      <c r="BX51" s="139"/>
      <c r="BY51" s="68">
        <f>B51/100*'8. GVA assumptions'!F$8</f>
        <v>0</v>
      </c>
      <c r="BZ51" s="10">
        <f>C51/100*'8. GVA assumptions'!F$10</f>
        <v>3.75439518358942E-2</v>
      </c>
      <c r="CA51" s="10">
        <f>D51/100*'8. GVA assumptions'!F$12</f>
        <v>9.7248069807450951E-4</v>
      </c>
      <c r="CB51" s="10">
        <f>E51/100*'8. GVA assumptions'!F$13</f>
        <v>0</v>
      </c>
      <c r="CC51" s="10">
        <f>F51/100*'8. GVA assumptions'!F$14</f>
        <v>1.3355440129567248E-3</v>
      </c>
      <c r="CD51" s="10">
        <f>G51/100*'8. GVA assumptions'!F$15</f>
        <v>1.5474693966403123E-3</v>
      </c>
      <c r="CE51" s="10">
        <f>H51/100*'8. GVA assumptions'!F$16</f>
        <v>0</v>
      </c>
      <c r="CF51" s="284">
        <f t="shared" si="13"/>
        <v>4.1399445943565753E-2</v>
      </c>
      <c r="CG51" s="10"/>
      <c r="CH51" s="68">
        <f>K51/100*'8. GVA assumptions'!$F$8</f>
        <v>0</v>
      </c>
      <c r="CI51" s="9">
        <f>L51/100*'8. GVA assumptions'!$F$8</f>
        <v>0</v>
      </c>
      <c r="CJ51" s="9">
        <f>M51/100*'8. GVA assumptions'!$F$8</f>
        <v>0</v>
      </c>
      <c r="CK51" s="9">
        <f>N51/100*'8. GVA assumptions'!$F$8</f>
        <v>0</v>
      </c>
      <c r="CL51" s="69">
        <f>O51/100*'8. GVA assumptions'!$F$8</f>
        <v>0</v>
      </c>
      <c r="CM51" s="68">
        <f>P51/100*'8. GVA assumptions'!$F$10</f>
        <v>0</v>
      </c>
      <c r="CN51" s="9">
        <f>Q51/100*'8. GVA assumptions'!$F$10</f>
        <v>2.0343323931341219E-2</v>
      </c>
      <c r="CO51" s="9">
        <f>R51/100*'8. GVA assumptions'!$F$10</f>
        <v>2.0343323931341219E-2</v>
      </c>
      <c r="CP51" s="9">
        <f>S51/100*'8. GVA assumptions'!$F$10</f>
        <v>3.75439518358942E-2</v>
      </c>
      <c r="CQ51" s="69">
        <f>T51/100*'8. GVA assumptions'!$F$10</f>
        <v>3.75439518358942E-2</v>
      </c>
      <c r="CR51" s="68">
        <f>U51/100*'8. GVA assumptions'!$F$12</f>
        <v>0</v>
      </c>
      <c r="CS51" s="9">
        <f>V51/100*'8. GVA assumptions'!$F$12</f>
        <v>0</v>
      </c>
      <c r="CT51" s="9">
        <f>W51/100*'8. GVA assumptions'!$F$12</f>
        <v>0</v>
      </c>
      <c r="CU51" s="9">
        <f>X51/100*'8. GVA assumptions'!$F$12</f>
        <v>0</v>
      </c>
      <c r="CV51" s="69">
        <f>Y51/100*'8. GVA assumptions'!$F$12</f>
        <v>0</v>
      </c>
      <c r="CW51" s="68">
        <f>Z51/100*'8. GVA assumptions'!$F$13</f>
        <v>0</v>
      </c>
      <c r="CX51" s="9">
        <f>AA51/100*'8. GVA assumptions'!$F$13</f>
        <v>0</v>
      </c>
      <c r="CY51" s="9">
        <f>AB51/100*'8. GVA assumptions'!$F$13</f>
        <v>0</v>
      </c>
      <c r="CZ51" s="9">
        <f>AC51/100*'8. GVA assumptions'!$F$13</f>
        <v>0</v>
      </c>
      <c r="DA51" s="69">
        <f>AD51/100*'8. GVA assumptions'!$F$13</f>
        <v>0</v>
      </c>
      <c r="DB51" s="68">
        <f>AE51/100*'8. GVA assumptions'!$F$14</f>
        <v>0</v>
      </c>
      <c r="DC51" s="9">
        <f>AF51/100*'8. GVA assumptions'!$F$14</f>
        <v>0</v>
      </c>
      <c r="DD51" s="9">
        <f>AG51/100*'8. GVA assumptions'!$F$14</f>
        <v>0</v>
      </c>
      <c r="DE51" s="9">
        <f>AH51/100*'8. GVA assumptions'!$F$14</f>
        <v>0</v>
      </c>
      <c r="DF51" s="69">
        <f>AI51/100*'8. GVA assumptions'!$F$14</f>
        <v>1.3355440129567248E-3</v>
      </c>
      <c r="DG51" s="68">
        <f>AJ51/100*'8. GVA assumptions'!$F$15</f>
        <v>0</v>
      </c>
      <c r="DH51" s="9">
        <f>AK51/100*'8. GVA assumptions'!$F$15</f>
        <v>0</v>
      </c>
      <c r="DI51" s="9">
        <f>AL51/100*'8. GVA assumptions'!$F$15</f>
        <v>2.5651327771601288E-4</v>
      </c>
      <c r="DJ51" s="9">
        <f>AM51/100*'8. GVA assumptions'!$F$15</f>
        <v>0</v>
      </c>
      <c r="DK51" s="69">
        <f>AN51/100*'8. GVA assumptions'!$F$15</f>
        <v>1.5474693966403123E-3</v>
      </c>
      <c r="DL51" s="68">
        <f>AO51/100*'8. GVA assumptions'!$F$16</f>
        <v>0</v>
      </c>
      <c r="DM51" s="9">
        <f>AP51/100*'8. GVA assumptions'!$F$16</f>
        <v>0</v>
      </c>
      <c r="DN51" s="9">
        <f>AQ51/100*'8. GVA assumptions'!$F$16</f>
        <v>0</v>
      </c>
      <c r="DO51" s="9">
        <f>AR51/100*'8. GVA assumptions'!$F$16</f>
        <v>0</v>
      </c>
      <c r="DP51" s="69">
        <f>AS51/100*'8. GVA assumptions'!$F$16</f>
        <v>0</v>
      </c>
      <c r="DQ51" s="9">
        <f t="shared" si="47"/>
        <v>0</v>
      </c>
      <c r="DR51" s="10">
        <f>CI51+CN51+CS51+CX51+DC51+DH51+DM51</f>
        <v>2.0343323931341219E-2</v>
      </c>
      <c r="DS51" s="10">
        <f>CJ51+CO51+CT51+CY51+DD51+DI51+DN51</f>
        <v>2.0599837209057233E-2</v>
      </c>
      <c r="DT51" s="10">
        <f>CK51+CP51+CU51+CZ51+DE51+DJ51+DO51</f>
        <v>3.75439518358942E-2</v>
      </c>
      <c r="DU51" s="10">
        <f>CL51+CQ51+CV51+DA51+DF51+DK51+DP51</f>
        <v>4.0426965245491241E-2</v>
      </c>
      <c r="DV51" s="68">
        <f>AY51/100*'8. GVA assumptions'!$F$8</f>
        <v>0</v>
      </c>
      <c r="DW51" s="9">
        <f>AZ51/100*'8. GVA assumptions'!$F$8</f>
        <v>0</v>
      </c>
      <c r="DX51" s="9">
        <f>BA51/100*'8. GVA assumptions'!$F$10</f>
        <v>0</v>
      </c>
      <c r="DY51" s="9">
        <f>BB51/100*'8. GVA assumptions'!$F$10</f>
        <v>3.75439518358942E-2</v>
      </c>
      <c r="DZ51" s="9">
        <f>BC51/100*'8. GVA assumptions'!$F$12</f>
        <v>0</v>
      </c>
      <c r="EA51" s="9">
        <f>BD51/100*'8. GVA assumptions'!$F$12</f>
        <v>0</v>
      </c>
      <c r="EB51" s="9">
        <f>BE51/100*'8. GVA assumptions'!$F$13</f>
        <v>0</v>
      </c>
      <c r="EC51" s="9">
        <f>BF51/100*'8. GVA assumptions'!$F$13</f>
        <v>0</v>
      </c>
      <c r="ED51" s="9">
        <f>BG51/100*'8. GVA assumptions'!$F$14</f>
        <v>0</v>
      </c>
      <c r="EE51" s="9">
        <f>BH51/100*'8. GVA assumptions'!$F$14</f>
        <v>1.3355440129567248E-3</v>
      </c>
      <c r="EF51" s="9">
        <f>BI51/100*'8. GVA assumptions'!$F$15</f>
        <v>0</v>
      </c>
      <c r="EG51" s="9">
        <f>BJ51/100*'8. GVA assumptions'!$F$15</f>
        <v>1.5474693966403123E-3</v>
      </c>
      <c r="EH51" s="9">
        <f>BK51/100*'8. GVA assumptions'!$F$16</f>
        <v>0</v>
      </c>
      <c r="EI51" s="9">
        <f>BL51/100*'8. GVA assumptions'!$F$16</f>
        <v>0</v>
      </c>
      <c r="EJ51" s="68">
        <f t="shared" si="14"/>
        <v>0</v>
      </c>
      <c r="EK51" s="9">
        <f t="shared" si="15"/>
        <v>4.0426965245491241E-2</v>
      </c>
      <c r="EL51" s="88">
        <f>BO51/100*'8. GVA assumptions'!$F$8</f>
        <v>0</v>
      </c>
      <c r="EM51" s="9">
        <f>BP51/100*'8. GVA assumptions'!$F$10</f>
        <v>1.87719759179471E-2</v>
      </c>
      <c r="EN51" s="9">
        <f>BQ51/100*'8. GVA assumptions'!$F$12</f>
        <v>0</v>
      </c>
      <c r="EO51" s="9">
        <f>BR51/100*'8. GVA assumptions'!$F$13</f>
        <v>0</v>
      </c>
      <c r="EP51" s="9">
        <f>BS51/100*'8. GVA assumptions'!$F$14</f>
        <v>3.338860032391812E-4</v>
      </c>
      <c r="EQ51" s="9">
        <f>BT51/100*'8. GVA assumptions'!$F$15</f>
        <v>3.8686734916007807E-4</v>
      </c>
      <c r="ER51" s="69">
        <f>BU51/100*'8. GVA assumptions'!$F$16</f>
        <v>0</v>
      </c>
      <c r="ES51" s="134">
        <f t="shared" si="30"/>
        <v>1.949272927034636E-2</v>
      </c>
      <c r="ET51" s="140">
        <f t="shared" si="16"/>
        <v>0.27703852984593291</v>
      </c>
    </row>
    <row r="52" spans="1:150" ht="12.75">
      <c r="A52" s="72" t="s">
        <v>341</v>
      </c>
      <c r="B52" s="68">
        <v>0</v>
      </c>
      <c r="C52" s="10">
        <v>9.6630972454657751E-2</v>
      </c>
      <c r="D52" s="10">
        <v>1.1373909638673225E-2</v>
      </c>
      <c r="E52" s="10">
        <v>0</v>
      </c>
      <c r="F52" s="10">
        <v>1.2245807030135749E-3</v>
      </c>
      <c r="G52" s="10">
        <v>0</v>
      </c>
      <c r="H52" s="10">
        <v>0</v>
      </c>
      <c r="I52" s="284">
        <f t="shared" si="2"/>
        <v>0.10922946279634456</v>
      </c>
      <c r="J52" s="86"/>
      <c r="K52" s="178">
        <v>0</v>
      </c>
      <c r="L52" s="77">
        <f>B52</f>
        <v>0</v>
      </c>
      <c r="M52" s="77">
        <f>B52</f>
        <v>0</v>
      </c>
      <c r="N52" s="93">
        <f>B52</f>
        <v>0</v>
      </c>
      <c r="O52" s="176"/>
      <c r="P52" s="178">
        <v>0</v>
      </c>
      <c r="Q52" s="77">
        <f>C52</f>
        <v>9.6630972454657751E-2</v>
      </c>
      <c r="R52" s="77">
        <f>C52</f>
        <v>9.6630972454657751E-2</v>
      </c>
      <c r="S52" s="93">
        <f>C52</f>
        <v>9.6630972454657751E-2</v>
      </c>
      <c r="T52" s="176"/>
      <c r="U52" s="178">
        <v>0</v>
      </c>
      <c r="V52" s="94">
        <v>0</v>
      </c>
      <c r="W52" s="94">
        <v>0</v>
      </c>
      <c r="X52" s="94">
        <v>0</v>
      </c>
      <c r="Y52" s="176"/>
      <c r="Z52" s="178">
        <v>0</v>
      </c>
      <c r="AA52" s="94">
        <v>0</v>
      </c>
      <c r="AB52" s="77">
        <f>'4.1. FS rMCZ ZoneCalcs'!E19</f>
        <v>0</v>
      </c>
      <c r="AC52" s="93">
        <f>E52</f>
        <v>0</v>
      </c>
      <c r="AD52" s="176"/>
      <c r="AE52" s="178">
        <v>0</v>
      </c>
      <c r="AF52" s="94">
        <v>0</v>
      </c>
      <c r="AG52" s="77">
        <f>'4.1. FS rMCZ ZoneCalcs'!F19</f>
        <v>0</v>
      </c>
      <c r="AH52" s="93">
        <f>F52</f>
        <v>1.2245807030135749E-3</v>
      </c>
      <c r="AI52" s="176"/>
      <c r="AJ52" s="178">
        <v>0</v>
      </c>
      <c r="AK52" s="94">
        <v>0</v>
      </c>
      <c r="AL52" s="77">
        <f>'4.1. FS rMCZ ZoneCalcs'!G19</f>
        <v>0</v>
      </c>
      <c r="AM52" s="91">
        <f>G52</f>
        <v>0</v>
      </c>
      <c r="AN52" s="177"/>
      <c r="AO52" s="178">
        <v>0</v>
      </c>
      <c r="AP52" s="94">
        <v>0</v>
      </c>
      <c r="AQ52" s="94">
        <v>0</v>
      </c>
      <c r="AR52" s="94">
        <v>0</v>
      </c>
      <c r="AS52" s="177"/>
      <c r="AT52" s="68">
        <f t="shared" si="45"/>
        <v>0</v>
      </c>
      <c r="AU52" s="9">
        <f>L52+Q52+V52+AA52+AF52+AK52+AP52</f>
        <v>9.6630972454657751E-2</v>
      </c>
      <c r="AV52" s="9">
        <f>M52+R52+W52+AB52+AG52+AL52+AQ52</f>
        <v>9.6630972454657751E-2</v>
      </c>
      <c r="AW52" s="9">
        <f>N52+S52+X52+AC52+AH52+AM52+AR52</f>
        <v>9.7855553157671332E-2</v>
      </c>
      <c r="AX52" s="69"/>
      <c r="AY52" s="68">
        <f t="shared" si="3"/>
        <v>0</v>
      </c>
      <c r="AZ52" s="69">
        <f>N52</f>
        <v>0</v>
      </c>
      <c r="BA52" s="68">
        <f t="shared" si="4"/>
        <v>0</v>
      </c>
      <c r="BB52" s="69">
        <f>S52</f>
        <v>9.6630972454657751E-2</v>
      </c>
      <c r="BC52" s="68">
        <f t="shared" si="5"/>
        <v>0</v>
      </c>
      <c r="BD52" s="69">
        <f>X52</f>
        <v>0</v>
      </c>
      <c r="BE52" s="68">
        <f t="shared" si="6"/>
        <v>0</v>
      </c>
      <c r="BF52" s="69">
        <f>AC52</f>
        <v>0</v>
      </c>
      <c r="BG52" s="68">
        <f t="shared" si="7"/>
        <v>0</v>
      </c>
      <c r="BH52" s="69">
        <f>AH52</f>
        <v>1.2245807030135749E-3</v>
      </c>
      <c r="BI52" s="68">
        <f t="shared" si="8"/>
        <v>0</v>
      </c>
      <c r="BJ52" s="69">
        <f>AM52</f>
        <v>0</v>
      </c>
      <c r="BK52" s="9">
        <f t="shared" si="9"/>
        <v>0</v>
      </c>
      <c r="BL52" s="9">
        <f>AR52</f>
        <v>0</v>
      </c>
      <c r="BM52" s="68">
        <f t="shared" si="54"/>
        <v>0</v>
      </c>
      <c r="BN52" s="9">
        <f>AW52</f>
        <v>9.7855553157671332E-2</v>
      </c>
      <c r="BO52" s="138">
        <f>AY52+((AZ52-AY52)*'9. BE assumptions'!K52)</f>
        <v>0</v>
      </c>
      <c r="BP52" s="139">
        <f>BA52+((BB52-BA52)*'9. BE assumptions'!L52)</f>
        <v>4.8315486227328876E-2</v>
      </c>
      <c r="BQ52" s="139">
        <f>BC52+((BD52-BC52)*'9. BE assumptions'!M52)</f>
        <v>0</v>
      </c>
      <c r="BR52" s="139">
        <f>BE52+((BF52-BE52)*'9. BE assumptions'!N52)</f>
        <v>0</v>
      </c>
      <c r="BS52" s="139">
        <f>BG52+((BH52-BG52)*'9. BE assumptions'!O52)</f>
        <v>3.0614517575339374E-4</v>
      </c>
      <c r="BT52" s="139">
        <f>BI52+((BJ52-BI52)*'9. BE assumptions'!P52)</f>
        <v>0</v>
      </c>
      <c r="BU52" s="140">
        <f>BK52+((BL52+BK52)*'9. BE assumptions'!Q52)</f>
        <v>0</v>
      </c>
      <c r="BV52" s="139">
        <f t="shared" si="11"/>
        <v>4.8621631403082267E-2</v>
      </c>
      <c r="BW52" s="140">
        <f t="shared" si="12"/>
        <v>0.69103023469947411</v>
      </c>
      <c r="BX52" s="139"/>
      <c r="BY52" s="68">
        <f>B52/100*'8. GVA assumptions'!F$8</f>
        <v>0</v>
      </c>
      <c r="BZ52" s="10">
        <f>C52/100*'8. GVA assumptions'!F$10</f>
        <v>4.0487652326473923E-2</v>
      </c>
      <c r="CA52" s="10">
        <f>D52/100*'8. GVA assumptions'!F$12</f>
        <v>6.3575271704692567E-3</v>
      </c>
      <c r="CB52" s="10">
        <f>E52/100*'8. GVA assumptions'!F$13</f>
        <v>0</v>
      </c>
      <c r="CC52" s="10">
        <f>F52/100*'8. GVA assumptions'!F$14</f>
        <v>5.4267984302107343E-4</v>
      </c>
      <c r="CD52" s="10">
        <f>G52/100*'8. GVA assumptions'!F$15</f>
        <v>0</v>
      </c>
      <c r="CE52" s="10">
        <f>H52/100*'8. GVA assumptions'!F$16</f>
        <v>0</v>
      </c>
      <c r="CF52" s="284">
        <f t="shared" si="13"/>
        <v>4.7387859339964256E-2</v>
      </c>
      <c r="CG52" s="10"/>
      <c r="CH52" s="68">
        <f>K52/100*'8. GVA assumptions'!$F$8</f>
        <v>0</v>
      </c>
      <c r="CI52" s="9">
        <f>L52/100*'8. GVA assumptions'!$F$8</f>
        <v>0</v>
      </c>
      <c r="CJ52" s="9">
        <f>M52/100*'8. GVA assumptions'!$F$8</f>
        <v>0</v>
      </c>
      <c r="CK52" s="9">
        <f>N52/100*'8. GVA assumptions'!$F$8</f>
        <v>0</v>
      </c>
      <c r="CL52" s="69"/>
      <c r="CM52" s="68">
        <f>P52/100*'8. GVA assumptions'!$F$10</f>
        <v>0</v>
      </c>
      <c r="CN52" s="9">
        <f>Q52/100*'8. GVA assumptions'!$F$10</f>
        <v>4.0487652326473923E-2</v>
      </c>
      <c r="CO52" s="9">
        <f>R52/100*'8. GVA assumptions'!$F$10</f>
        <v>4.0487652326473923E-2</v>
      </c>
      <c r="CP52" s="9">
        <f>S52/100*'8. GVA assumptions'!$F$10</f>
        <v>4.0487652326473923E-2</v>
      </c>
      <c r="CQ52" s="70"/>
      <c r="CR52" s="68">
        <f>U52/100*'8. GVA assumptions'!$F$12</f>
        <v>0</v>
      </c>
      <c r="CS52" s="9">
        <f>V52/100*'8. GVA assumptions'!$F$12</f>
        <v>0</v>
      </c>
      <c r="CT52" s="9">
        <f>W52/100*'8. GVA assumptions'!$F$12</f>
        <v>0</v>
      </c>
      <c r="CU52" s="9">
        <f>X52/100*'8. GVA assumptions'!$F$12</f>
        <v>0</v>
      </c>
      <c r="CV52" s="70"/>
      <c r="CW52" s="68">
        <f>Z52/100*'8. GVA assumptions'!$F$13</f>
        <v>0</v>
      </c>
      <c r="CX52" s="9">
        <f>AA52/100*'8. GVA assumptions'!$F$13</f>
        <v>0</v>
      </c>
      <c r="CY52" s="9">
        <f>AB52/100*'8. GVA assumptions'!$F$13</f>
        <v>0</v>
      </c>
      <c r="CZ52" s="9">
        <f>AC52/100*'8. GVA assumptions'!$F$13</f>
        <v>0</v>
      </c>
      <c r="DA52" s="70"/>
      <c r="DB52" s="68">
        <f>AE52/100*'8. GVA assumptions'!$F$14</f>
        <v>0</v>
      </c>
      <c r="DC52" s="9">
        <f>AF52/100*'8. GVA assumptions'!$F$14</f>
        <v>0</v>
      </c>
      <c r="DD52" s="9">
        <f>AG52/100*'8. GVA assumptions'!$F$14</f>
        <v>0</v>
      </c>
      <c r="DE52" s="9">
        <f>AH52/100*'8. GVA assumptions'!$F$14</f>
        <v>5.4267984302107343E-4</v>
      </c>
      <c r="DF52" s="70"/>
      <c r="DG52" s="68">
        <f>AJ52/100*'8. GVA assumptions'!$F$15</f>
        <v>0</v>
      </c>
      <c r="DH52" s="9">
        <f>AK52/100*'8. GVA assumptions'!$F$15</f>
        <v>0</v>
      </c>
      <c r="DI52" s="9">
        <f>AL52/100*'8. GVA assumptions'!$F$15</f>
        <v>0</v>
      </c>
      <c r="DJ52" s="9">
        <f>AM52/100*'8. GVA assumptions'!$F$15</f>
        <v>0</v>
      </c>
      <c r="DK52" s="70"/>
      <c r="DL52" s="68">
        <f>AO52/100*'8. GVA assumptions'!$F$16</f>
        <v>0</v>
      </c>
      <c r="DM52" s="9">
        <f>AP52/100*'8. GVA assumptions'!$F$16</f>
        <v>0</v>
      </c>
      <c r="DN52" s="9">
        <f>AQ52/100*'8. GVA assumptions'!$F$16</f>
        <v>0</v>
      </c>
      <c r="DO52" s="9">
        <f>AR52/100*'8. GVA assumptions'!$F$16</f>
        <v>0</v>
      </c>
      <c r="DP52" s="70"/>
      <c r="DQ52" s="9">
        <f t="shared" si="47"/>
        <v>0</v>
      </c>
      <c r="DR52" s="10">
        <f>CI52+CN52+CS52+CX52+DC52+DH52+DM52</f>
        <v>4.0487652326473923E-2</v>
      </c>
      <c r="DS52" s="10">
        <f>CJ52+CO52+CT52+CY52+DD52+DI52+DN52</f>
        <v>4.0487652326473923E-2</v>
      </c>
      <c r="DT52" s="10">
        <f>CK52+CP52+CU52+CZ52+DE52+DJ52+DO52</f>
        <v>4.1030332169494997E-2</v>
      </c>
      <c r="DU52" s="10"/>
      <c r="DV52" s="68">
        <f>AY52/100*'8. GVA assumptions'!$F$8</f>
        <v>0</v>
      </c>
      <c r="DW52" s="9">
        <f>AZ52/100*'8. GVA assumptions'!$F$8</f>
        <v>0</v>
      </c>
      <c r="DX52" s="9">
        <f>BA52/100*'8. GVA assumptions'!$F$10</f>
        <v>0</v>
      </c>
      <c r="DY52" s="9">
        <f>BB52/100*'8. GVA assumptions'!$F$10</f>
        <v>4.0487652326473923E-2</v>
      </c>
      <c r="DZ52" s="9">
        <f>BC52/100*'8. GVA assumptions'!$F$12</f>
        <v>0</v>
      </c>
      <c r="EA52" s="9">
        <f>BD52/100*'8. GVA assumptions'!$F$12</f>
        <v>0</v>
      </c>
      <c r="EB52" s="9">
        <f>BE52/100*'8. GVA assumptions'!$F$13</f>
        <v>0</v>
      </c>
      <c r="EC52" s="9">
        <f>BF52/100*'8. GVA assumptions'!$F$13</f>
        <v>0</v>
      </c>
      <c r="ED52" s="9">
        <f>BG52/100*'8. GVA assumptions'!$F$14</f>
        <v>0</v>
      </c>
      <c r="EE52" s="9">
        <f>BH52/100*'8. GVA assumptions'!$F$14</f>
        <v>5.4267984302107343E-4</v>
      </c>
      <c r="EF52" s="9">
        <f>BI52/100*'8. GVA assumptions'!$F$15</f>
        <v>0</v>
      </c>
      <c r="EG52" s="9">
        <f>BJ52/100*'8. GVA assumptions'!$F$15</f>
        <v>0</v>
      </c>
      <c r="EH52" s="9">
        <f>BK52/100*'8. GVA assumptions'!$F$16</f>
        <v>0</v>
      </c>
      <c r="EI52" s="9">
        <f>BL52/100*'8. GVA assumptions'!$F$16</f>
        <v>0</v>
      </c>
      <c r="EJ52" s="68">
        <f t="shared" si="14"/>
        <v>0</v>
      </c>
      <c r="EK52" s="9">
        <f t="shared" si="15"/>
        <v>4.1030332169494997E-2</v>
      </c>
      <c r="EL52" s="88">
        <f>BO52/100*'8. GVA assumptions'!$F$8</f>
        <v>0</v>
      </c>
      <c r="EM52" s="9">
        <f>BP52/100*'8. GVA assumptions'!$F$10</f>
        <v>2.0243826163236962E-2</v>
      </c>
      <c r="EN52" s="9">
        <f>BQ52/100*'8. GVA assumptions'!$F$12</f>
        <v>0</v>
      </c>
      <c r="EO52" s="9">
        <f>BR52/100*'8. GVA assumptions'!$F$13</f>
        <v>0</v>
      </c>
      <c r="EP52" s="9">
        <f>BS52/100*'8. GVA assumptions'!$F$14</f>
        <v>1.3566996075526836E-4</v>
      </c>
      <c r="EQ52" s="9">
        <f>BT52/100*'8. GVA assumptions'!$F$15</f>
        <v>0</v>
      </c>
      <c r="ER52" s="69">
        <f>BU52/100*'8. GVA assumptions'!$F$16</f>
        <v>0</v>
      </c>
      <c r="ES52" s="134">
        <f t="shared" si="30"/>
        <v>2.037949612399223E-2</v>
      </c>
      <c r="ET52" s="140">
        <f t="shared" si="16"/>
        <v>0.28964161800475136</v>
      </c>
    </row>
    <row r="53" spans="1:150" ht="12.75">
      <c r="A53" s="72" t="s">
        <v>342</v>
      </c>
      <c r="B53" s="68">
        <v>5.6733047371048499E-3</v>
      </c>
      <c r="C53" s="10">
        <v>2.2364367500324E-3</v>
      </c>
      <c r="D53" s="10">
        <v>0</v>
      </c>
      <c r="E53" s="10">
        <v>9.7038981495885489E-3</v>
      </c>
      <c r="F53" s="10">
        <v>3.4461254373386247E-5</v>
      </c>
      <c r="G53" s="10">
        <v>1.00654014759131E-3</v>
      </c>
      <c r="H53" s="10">
        <v>0</v>
      </c>
      <c r="I53" s="284">
        <f t="shared" si="2"/>
        <v>1.8654641038690495E-2</v>
      </c>
      <c r="J53" s="86"/>
      <c r="K53" s="178">
        <v>0</v>
      </c>
      <c r="L53" s="77">
        <v>0</v>
      </c>
      <c r="M53" s="77">
        <f>B53</f>
        <v>5.6733047371048499E-3</v>
      </c>
      <c r="N53" s="93"/>
      <c r="O53" s="176"/>
      <c r="P53" s="178">
        <v>0</v>
      </c>
      <c r="Q53" s="77">
        <v>0</v>
      </c>
      <c r="R53" s="77">
        <f>C53</f>
        <v>2.2364367500324E-3</v>
      </c>
      <c r="S53" s="93"/>
      <c r="T53" s="176"/>
      <c r="U53" s="178">
        <v>0</v>
      </c>
      <c r="V53" s="94">
        <v>0</v>
      </c>
      <c r="W53" s="94">
        <v>0</v>
      </c>
      <c r="X53" s="93"/>
      <c r="Y53" s="176"/>
      <c r="Z53" s="178">
        <v>0</v>
      </c>
      <c r="AA53" s="77">
        <v>0</v>
      </c>
      <c r="AB53" s="77">
        <f>E53</f>
        <v>9.7038981495885489E-3</v>
      </c>
      <c r="AC53" s="93"/>
      <c r="AD53" s="176"/>
      <c r="AE53" s="178">
        <v>0</v>
      </c>
      <c r="AF53" s="77">
        <v>0</v>
      </c>
      <c r="AG53" s="77">
        <f>F53</f>
        <v>3.4461254373386247E-5</v>
      </c>
      <c r="AH53" s="93"/>
      <c r="AI53" s="176"/>
      <c r="AJ53" s="178">
        <v>0</v>
      </c>
      <c r="AK53" s="77">
        <v>0</v>
      </c>
      <c r="AL53" s="77">
        <f>G53</f>
        <v>1.00654014759131E-3</v>
      </c>
      <c r="AM53" s="91"/>
      <c r="AN53" s="177"/>
      <c r="AO53" s="178">
        <v>0</v>
      </c>
      <c r="AP53" s="94">
        <v>0</v>
      </c>
      <c r="AQ53" s="94">
        <v>0</v>
      </c>
      <c r="AR53" s="91"/>
      <c r="AS53" s="177"/>
      <c r="AT53" s="68">
        <f t="shared" si="45"/>
        <v>0</v>
      </c>
      <c r="AU53" s="9">
        <f>L53+Q53+V53+AA53+AF53+AK53+AP53</f>
        <v>0</v>
      </c>
      <c r="AV53" s="9">
        <f>M53+R53+W53+AB53+AG53+AL53+AQ53</f>
        <v>1.8654641038690495E-2</v>
      </c>
      <c r="AW53" s="9"/>
      <c r="AX53" s="69"/>
      <c r="AY53" s="68">
        <f t="shared" si="3"/>
        <v>0</v>
      </c>
      <c r="AZ53" s="69">
        <f>M53</f>
        <v>5.6733047371048499E-3</v>
      </c>
      <c r="BA53" s="68">
        <f t="shared" si="4"/>
        <v>0</v>
      </c>
      <c r="BB53" s="69">
        <f>R53</f>
        <v>2.2364367500324E-3</v>
      </c>
      <c r="BC53" s="68">
        <f t="shared" si="5"/>
        <v>0</v>
      </c>
      <c r="BD53" s="69">
        <f>W53</f>
        <v>0</v>
      </c>
      <c r="BE53" s="68">
        <f t="shared" si="6"/>
        <v>0</v>
      </c>
      <c r="BF53" s="69">
        <f>AB53</f>
        <v>9.7038981495885489E-3</v>
      </c>
      <c r="BG53" s="68">
        <f t="shared" si="7"/>
        <v>0</v>
      </c>
      <c r="BH53" s="69">
        <f>AG53</f>
        <v>3.4461254373386247E-5</v>
      </c>
      <c r="BI53" s="68">
        <f t="shared" si="8"/>
        <v>0</v>
      </c>
      <c r="BJ53" s="69">
        <f>AL53</f>
        <v>1.00654014759131E-3</v>
      </c>
      <c r="BK53" s="9">
        <f t="shared" si="9"/>
        <v>0</v>
      </c>
      <c r="BL53" s="9">
        <f>AQ53</f>
        <v>0</v>
      </c>
      <c r="BM53" s="68">
        <f t="shared" si="54"/>
        <v>0</v>
      </c>
      <c r="BN53" s="9">
        <f>AV53</f>
        <v>1.8654641038690495E-2</v>
      </c>
      <c r="BO53" s="138">
        <f>AY53+((AZ53-AY53)*'9. BE assumptions'!K53)</f>
        <v>1.4183261842762125E-3</v>
      </c>
      <c r="BP53" s="139">
        <f>BA53+((BB53-BA53)*'9. BE assumptions'!L53)</f>
        <v>5.5910918750809999E-4</v>
      </c>
      <c r="BQ53" s="139">
        <f>BC53+((BD53-BC53)*'9. BE assumptions'!M53)</f>
        <v>0</v>
      </c>
      <c r="BR53" s="139">
        <f>BE53+((BF53-BE53)*'9. BE assumptions'!N53)</f>
        <v>2.4259745373971372E-3</v>
      </c>
      <c r="BS53" s="139">
        <f>BG53+((BH53-BG53)*'9. BE assumptions'!O53)</f>
        <v>8.6153135933465618E-6</v>
      </c>
      <c r="BT53" s="139">
        <f>BI53+((BJ53-BI53)*'9. BE assumptions'!P53)</f>
        <v>2.5163503689782751E-4</v>
      </c>
      <c r="BU53" s="140">
        <f>BK53+((BL53+BK53)*'9. BE assumptions'!Q53)</f>
        <v>0</v>
      </c>
      <c r="BV53" s="139">
        <f t="shared" si="11"/>
        <v>4.6636602596726237E-3</v>
      </c>
      <c r="BW53" s="140">
        <f t="shared" si="12"/>
        <v>6.6281820473754943E-2</v>
      </c>
      <c r="BX53" s="139"/>
      <c r="BY53" s="68">
        <f>B53/100*'8. GVA assumptions'!F$8</f>
        <v>2.6946111289444228E-3</v>
      </c>
      <c r="BZ53" s="10">
        <f>C53/100*'8. GVA assumptions'!F$10</f>
        <v>9.3705021573646117E-4</v>
      </c>
      <c r="CA53" s="10">
        <f>D53/100*'8. GVA assumptions'!F$12</f>
        <v>0</v>
      </c>
      <c r="CB53" s="10">
        <f>E53/100*'8. GVA assumptions'!F$13</f>
        <v>4.698806323935341E-3</v>
      </c>
      <c r="CC53" s="10">
        <f>F53/100*'8. GVA assumptions'!F$14</f>
        <v>1.5271699176408806E-5</v>
      </c>
      <c r="CD53" s="10">
        <f>G53/100*'8. GVA assumptions'!F$15</f>
        <v>5.9113527580614649E-4</v>
      </c>
      <c r="CE53" s="10">
        <f>H53/100*'8. GVA assumptions'!F$16</f>
        <v>0</v>
      </c>
      <c r="CF53" s="284">
        <f t="shared" si="13"/>
        <v>8.9368746435987811E-3</v>
      </c>
      <c r="CG53" s="10"/>
      <c r="CH53" s="68">
        <f>K53/100*'8. GVA assumptions'!$F$8</f>
        <v>0</v>
      </c>
      <c r="CI53" s="9">
        <f>L53/100*'8. GVA assumptions'!$F$8</f>
        <v>0</v>
      </c>
      <c r="CJ53" s="9">
        <f>M53/100*'8. GVA assumptions'!$F$8</f>
        <v>2.6946111289444228E-3</v>
      </c>
      <c r="CK53" s="9"/>
      <c r="CL53" s="69"/>
      <c r="CM53" s="68">
        <f>P53/100*'8. GVA assumptions'!$F$10</f>
        <v>0</v>
      </c>
      <c r="CN53" s="9">
        <f>Q53/100*'8. GVA assumptions'!$F$10</f>
        <v>0</v>
      </c>
      <c r="CO53" s="9">
        <f>R53/100*'8. GVA assumptions'!$F$10</f>
        <v>9.3705021573646117E-4</v>
      </c>
      <c r="CP53" s="86"/>
      <c r="CQ53" s="70"/>
      <c r="CR53" s="68">
        <f>U53/100*'8. GVA assumptions'!$F$12</f>
        <v>0</v>
      </c>
      <c r="CS53" s="9">
        <f>V53/100*'8. GVA assumptions'!$F$12</f>
        <v>0</v>
      </c>
      <c r="CT53" s="9">
        <f>W53/100*'8. GVA assumptions'!$F$12</f>
        <v>0</v>
      </c>
      <c r="CU53" s="86"/>
      <c r="CV53" s="70"/>
      <c r="CW53" s="68">
        <f>Z53/100*'8. GVA assumptions'!$F$13</f>
        <v>0</v>
      </c>
      <c r="CX53" s="9">
        <f>AA53/100*'8. GVA assumptions'!$F$13</f>
        <v>0</v>
      </c>
      <c r="CY53" s="9">
        <f>AB53/100*'8. GVA assumptions'!$F$13</f>
        <v>4.698806323935341E-3</v>
      </c>
      <c r="CZ53" s="86"/>
      <c r="DA53" s="70"/>
      <c r="DB53" s="68">
        <f>AE53/100*'8. GVA assumptions'!$F$14</f>
        <v>0</v>
      </c>
      <c r="DC53" s="9">
        <f>AF53/100*'8. GVA assumptions'!$F$14</f>
        <v>0</v>
      </c>
      <c r="DD53" s="9">
        <f>AG53/100*'8. GVA assumptions'!$F$14</f>
        <v>1.5271699176408806E-5</v>
      </c>
      <c r="DE53" s="86"/>
      <c r="DF53" s="70"/>
      <c r="DG53" s="68">
        <f>AJ53/100*'8. GVA assumptions'!$F$15</f>
        <v>0</v>
      </c>
      <c r="DH53" s="9">
        <f>AK53/100*'8. GVA assumptions'!$F$15</f>
        <v>0</v>
      </c>
      <c r="DI53" s="9">
        <f>AL53/100*'8. GVA assumptions'!$F$15</f>
        <v>5.9113527580614649E-4</v>
      </c>
      <c r="DJ53" s="86"/>
      <c r="DK53" s="70"/>
      <c r="DL53" s="68">
        <f>AO53/100*'8. GVA assumptions'!$F$16</f>
        <v>0</v>
      </c>
      <c r="DM53" s="9">
        <f>AP53/100*'8. GVA assumptions'!$F$16</f>
        <v>0</v>
      </c>
      <c r="DN53" s="9">
        <f>AQ53/100*'8. GVA assumptions'!$F$16</f>
        <v>0</v>
      </c>
      <c r="DO53" s="86"/>
      <c r="DP53" s="70"/>
      <c r="DQ53" s="9">
        <f t="shared" si="47"/>
        <v>0</v>
      </c>
      <c r="DR53" s="10">
        <f>CI53+CN53+CS53+CX53+DC53+DH53+DM53</f>
        <v>0</v>
      </c>
      <c r="DS53" s="10">
        <f>CJ53+CO53+CT53+CY53+DD53+DI53+DN53</f>
        <v>8.9368746435987811E-3</v>
      </c>
      <c r="DT53" s="10"/>
      <c r="DU53" s="10"/>
      <c r="DV53" s="68">
        <f>AY53/100*'8. GVA assumptions'!$F$8</f>
        <v>0</v>
      </c>
      <c r="DW53" s="9">
        <f>AZ53/100*'8. GVA assumptions'!$F$8</f>
        <v>2.6946111289444228E-3</v>
      </c>
      <c r="DX53" s="9">
        <f>BA53/100*'8. GVA assumptions'!$F$10</f>
        <v>0</v>
      </c>
      <c r="DY53" s="9">
        <f>BB53/100*'8. GVA assumptions'!$F$10</f>
        <v>9.3705021573646117E-4</v>
      </c>
      <c r="DZ53" s="9">
        <f>BC53/100*'8. GVA assumptions'!$F$12</f>
        <v>0</v>
      </c>
      <c r="EA53" s="9">
        <f>BD53/100*'8. GVA assumptions'!$F$12</f>
        <v>0</v>
      </c>
      <c r="EB53" s="9">
        <f>BE53/100*'8. GVA assumptions'!$F$13</f>
        <v>0</v>
      </c>
      <c r="EC53" s="9">
        <f>BF53/100*'8. GVA assumptions'!$F$13</f>
        <v>4.698806323935341E-3</v>
      </c>
      <c r="ED53" s="9">
        <f>BG53/100*'8. GVA assumptions'!$F$14</f>
        <v>0</v>
      </c>
      <c r="EE53" s="9">
        <f>BH53/100*'8. GVA assumptions'!$F$14</f>
        <v>1.5271699176408806E-5</v>
      </c>
      <c r="EF53" s="9">
        <f>BI53/100*'8. GVA assumptions'!$F$15</f>
        <v>0</v>
      </c>
      <c r="EG53" s="9">
        <f>BJ53/100*'8. GVA assumptions'!$F$15</f>
        <v>5.9113527580614649E-4</v>
      </c>
      <c r="EH53" s="9">
        <f>BK53/100*'8. GVA assumptions'!$F$16</f>
        <v>0</v>
      </c>
      <c r="EI53" s="9">
        <f>BL53/100*'8. GVA assumptions'!$F$16</f>
        <v>0</v>
      </c>
      <c r="EJ53" s="68">
        <f t="shared" si="14"/>
        <v>0</v>
      </c>
      <c r="EK53" s="9">
        <f t="shared" si="15"/>
        <v>8.9368746435987811E-3</v>
      </c>
      <c r="EL53" s="88">
        <f>BO53/100*'8. GVA assumptions'!$F$8</f>
        <v>6.736527822361057E-4</v>
      </c>
      <c r="EM53" s="9">
        <f>BP53/100*'8. GVA assumptions'!$F$10</f>
        <v>2.3426255393411529E-4</v>
      </c>
      <c r="EN53" s="9">
        <f>BQ53/100*'8. GVA assumptions'!$F$12</f>
        <v>0</v>
      </c>
      <c r="EO53" s="9">
        <f>BR53/100*'8. GVA assumptions'!$F$13</f>
        <v>1.1747015809838353E-3</v>
      </c>
      <c r="EP53" s="9">
        <f>BS53/100*'8. GVA assumptions'!$F$14</f>
        <v>3.8179247941022016E-6</v>
      </c>
      <c r="EQ53" s="9">
        <f>BT53/100*'8. GVA assumptions'!$F$15</f>
        <v>1.4778381895153662E-4</v>
      </c>
      <c r="ER53" s="69">
        <f>BU53/100*'8. GVA assumptions'!$F$16</f>
        <v>0</v>
      </c>
      <c r="ES53" s="134">
        <f t="shared" si="30"/>
        <v>2.2342186608996953E-3</v>
      </c>
      <c r="ET53" s="140">
        <f t="shared" si="16"/>
        <v>3.1753616673454277E-2</v>
      </c>
    </row>
    <row r="54" spans="1:150" ht="12.75">
      <c r="A54" s="17" t="s">
        <v>361</v>
      </c>
      <c r="B54" s="68">
        <v>2.336930943676375E-6</v>
      </c>
      <c r="C54" s="10">
        <v>9.9296844718374234E-6</v>
      </c>
      <c r="D54" s="10">
        <v>6.344651225381074E-10</v>
      </c>
      <c r="E54" s="10">
        <v>1.0313171223329149E-5</v>
      </c>
      <c r="F54" s="10">
        <v>5.4490223078521999E-5</v>
      </c>
      <c r="G54" s="10">
        <v>3.927457690125675E-5</v>
      </c>
      <c r="H54" s="10">
        <v>0</v>
      </c>
      <c r="I54" s="284">
        <f t="shared" si="2"/>
        <v>1.1634522108374423E-4</v>
      </c>
      <c r="J54" s="86"/>
      <c r="K54" s="178">
        <v>0</v>
      </c>
      <c r="L54" s="77"/>
      <c r="M54" s="77"/>
      <c r="N54" s="93"/>
      <c r="O54" s="176"/>
      <c r="P54" s="178">
        <v>0</v>
      </c>
      <c r="Q54" s="77"/>
      <c r="R54" s="77"/>
      <c r="S54" s="93"/>
      <c r="T54" s="176"/>
      <c r="U54" s="178">
        <v>0</v>
      </c>
      <c r="V54" s="77"/>
      <c r="W54" s="77"/>
      <c r="X54" s="93"/>
      <c r="Y54" s="176"/>
      <c r="Z54" s="178">
        <v>0</v>
      </c>
      <c r="AA54" s="77"/>
      <c r="AB54" s="77"/>
      <c r="AC54" s="93"/>
      <c r="AD54" s="176"/>
      <c r="AE54" s="178">
        <v>0</v>
      </c>
      <c r="AF54" s="77"/>
      <c r="AG54" s="77"/>
      <c r="AH54" s="93"/>
      <c r="AI54" s="176"/>
      <c r="AJ54" s="178">
        <v>0</v>
      </c>
      <c r="AK54" s="77"/>
      <c r="AL54" s="77"/>
      <c r="AM54" s="91"/>
      <c r="AN54" s="177"/>
      <c r="AO54" s="178">
        <v>0</v>
      </c>
      <c r="AP54" s="9"/>
      <c r="AQ54" s="9"/>
      <c r="AR54" s="91"/>
      <c r="AS54" s="177"/>
      <c r="AT54" s="68">
        <f t="shared" si="45"/>
        <v>0</v>
      </c>
      <c r="AU54" s="9"/>
      <c r="AV54" s="9"/>
      <c r="AW54" s="9"/>
      <c r="AX54" s="69"/>
      <c r="AY54" s="68">
        <f t="shared" si="3"/>
        <v>0</v>
      </c>
      <c r="AZ54" s="69">
        <f t="shared" ref="AZ54:AZ58" si="62">K54</f>
        <v>0</v>
      </c>
      <c r="BA54" s="68">
        <f t="shared" si="4"/>
        <v>0</v>
      </c>
      <c r="BB54" s="69">
        <f t="shared" ref="BB54:BB58" si="63">P54</f>
        <v>0</v>
      </c>
      <c r="BC54" s="68">
        <f t="shared" si="5"/>
        <v>0</v>
      </c>
      <c r="BD54" s="69">
        <f t="shared" ref="BD54:BD58" si="64">U54</f>
        <v>0</v>
      </c>
      <c r="BE54" s="68">
        <f t="shared" si="6"/>
        <v>0</v>
      </c>
      <c r="BF54" s="69">
        <f t="shared" ref="BF54:BF58" si="65">Z54</f>
        <v>0</v>
      </c>
      <c r="BG54" s="68">
        <f t="shared" si="7"/>
        <v>0</v>
      </c>
      <c r="BH54" s="69">
        <f t="shared" ref="BH54:BH58" si="66">AE54</f>
        <v>0</v>
      </c>
      <c r="BI54" s="68">
        <f t="shared" si="8"/>
        <v>0</v>
      </c>
      <c r="BJ54" s="69">
        <f t="shared" ref="BJ54:BJ58" si="67">AJ54</f>
        <v>0</v>
      </c>
      <c r="BK54" s="9">
        <f t="shared" si="9"/>
        <v>0</v>
      </c>
      <c r="BL54" s="9">
        <f t="shared" ref="BL54:BL58" si="68">AO54</f>
        <v>0</v>
      </c>
      <c r="BM54" s="68">
        <f t="shared" si="54"/>
        <v>0</v>
      </c>
      <c r="BN54" s="9">
        <f t="shared" ref="BN54:BN58" si="69">AT54</f>
        <v>0</v>
      </c>
      <c r="BO54" s="138">
        <f>AY54+((AZ54-AY54)*'9. BE assumptions'!K54)</f>
        <v>0</v>
      </c>
      <c r="BP54" s="139">
        <f>BA54+((BB54-BA54)*'9. BE assumptions'!L54)</f>
        <v>0</v>
      </c>
      <c r="BQ54" s="139">
        <f>BC54+((BD54-BC54)*'9. BE assumptions'!M54)</f>
        <v>0</v>
      </c>
      <c r="BR54" s="139">
        <f>BE54+((BF54-BE54)*'9. BE assumptions'!N54)</f>
        <v>0</v>
      </c>
      <c r="BS54" s="139">
        <f>BG54+((BH54-BG54)*'9. BE assumptions'!O54)</f>
        <v>0</v>
      </c>
      <c r="BT54" s="139">
        <f>BI54+((BJ54-BI54)*'9. BE assumptions'!P54)</f>
        <v>0</v>
      </c>
      <c r="BU54" s="140">
        <f>BK54+((BL54+BK54)*'9. BE assumptions'!Q54)</f>
        <v>0</v>
      </c>
      <c r="BV54" s="139">
        <f t="shared" si="11"/>
        <v>0</v>
      </c>
      <c r="BW54" s="140">
        <f t="shared" si="12"/>
        <v>0</v>
      </c>
      <c r="BX54" s="139"/>
      <c r="BY54" s="68">
        <f>B54/100*'8. GVA assumptions'!F$8</f>
        <v>1.1099562636253596E-6</v>
      </c>
      <c r="BZ54" s="10">
        <f>C54/100*'8. GVA assumptions'!F$10</f>
        <v>4.1604632799901219E-6</v>
      </c>
      <c r="CA54" s="10">
        <f>D54/100*'8. GVA assumptions'!F$12</f>
        <v>3.5463876392477212E-10</v>
      </c>
      <c r="CB54" s="10">
        <f>E54/100*'8. GVA assumptions'!F$13</f>
        <v>4.9938275749588021E-6</v>
      </c>
      <c r="CC54" s="10">
        <f>F54/100*'8. GVA assumptions'!F$14</f>
        <v>2.4147649586233752E-5</v>
      </c>
      <c r="CD54" s="10">
        <f>G54/100*'8. GVA assumptions'!F$15</f>
        <v>2.3065734540497285E-5</v>
      </c>
      <c r="CE54" s="10">
        <f>H54/100*'8. GVA assumptions'!F$16</f>
        <v>0</v>
      </c>
      <c r="CF54" s="284">
        <f t="shared" si="13"/>
        <v>5.7477985884069246E-5</v>
      </c>
      <c r="CG54" s="10"/>
      <c r="CH54" s="68">
        <f>K54/100*'8. GVA assumptions'!$F$8</f>
        <v>0</v>
      </c>
      <c r="CI54" s="9"/>
      <c r="CJ54" s="9"/>
      <c r="CK54" s="9"/>
      <c r="CL54" s="69"/>
      <c r="CM54" s="68">
        <f>P54/100*'8. GVA assumptions'!$F$10</f>
        <v>0</v>
      </c>
      <c r="CN54" s="86"/>
      <c r="CO54" s="86"/>
      <c r="CP54" s="86"/>
      <c r="CQ54" s="70"/>
      <c r="CR54" s="68">
        <f>U54/100*'8. GVA assumptions'!$F$12</f>
        <v>0</v>
      </c>
      <c r="CS54" s="86"/>
      <c r="CT54" s="86"/>
      <c r="CU54" s="86"/>
      <c r="CV54" s="70"/>
      <c r="CW54" s="68">
        <f>Z54/100*'8. GVA assumptions'!$F$13</f>
        <v>0</v>
      </c>
      <c r="CX54" s="86"/>
      <c r="CY54" s="86"/>
      <c r="CZ54" s="86"/>
      <c r="DA54" s="70"/>
      <c r="DB54" s="68">
        <f>AE54/100*'8. GVA assumptions'!$F$14</f>
        <v>0</v>
      </c>
      <c r="DC54" s="86"/>
      <c r="DD54" s="86"/>
      <c r="DE54" s="86"/>
      <c r="DF54" s="70"/>
      <c r="DG54" s="68">
        <f>AJ54/100*'8. GVA assumptions'!$F$15</f>
        <v>0</v>
      </c>
      <c r="DH54" s="86"/>
      <c r="DI54" s="86"/>
      <c r="DJ54" s="86"/>
      <c r="DK54" s="70"/>
      <c r="DL54" s="68">
        <f>AO54/100*'8. GVA assumptions'!$F$16</f>
        <v>0</v>
      </c>
      <c r="DM54" s="86"/>
      <c r="DN54" s="86"/>
      <c r="DO54" s="86"/>
      <c r="DP54" s="70"/>
      <c r="DQ54" s="9">
        <f t="shared" si="47"/>
        <v>0</v>
      </c>
      <c r="DR54" s="10"/>
      <c r="DS54" s="10"/>
      <c r="DT54" s="10"/>
      <c r="DU54" s="10"/>
      <c r="DV54" s="68">
        <f>AY54/100*'8. GVA assumptions'!$F$8</f>
        <v>0</v>
      </c>
      <c r="DW54" s="9">
        <f>AZ54/100*'8. GVA assumptions'!$F$8</f>
        <v>0</v>
      </c>
      <c r="DX54" s="9">
        <f>BA54/100*'8. GVA assumptions'!$F$10</f>
        <v>0</v>
      </c>
      <c r="DY54" s="9">
        <f>BB54/100*'8. GVA assumptions'!$F$10</f>
        <v>0</v>
      </c>
      <c r="DZ54" s="9">
        <f>BC54/100*'8. GVA assumptions'!$F$12</f>
        <v>0</v>
      </c>
      <c r="EA54" s="9">
        <f>BD54/100*'8. GVA assumptions'!$F$12</f>
        <v>0</v>
      </c>
      <c r="EB54" s="9">
        <f>BE54/100*'8. GVA assumptions'!$F$13</f>
        <v>0</v>
      </c>
      <c r="EC54" s="9">
        <f>BF54/100*'8. GVA assumptions'!$F$13</f>
        <v>0</v>
      </c>
      <c r="ED54" s="9">
        <f>BG54/100*'8. GVA assumptions'!$F$14</f>
        <v>0</v>
      </c>
      <c r="EE54" s="9">
        <f>BH54/100*'8. GVA assumptions'!$F$14</f>
        <v>0</v>
      </c>
      <c r="EF54" s="9">
        <f>BI54/100*'8. GVA assumptions'!$F$15</f>
        <v>0</v>
      </c>
      <c r="EG54" s="9">
        <f>BJ54/100*'8. GVA assumptions'!$F$15</f>
        <v>0</v>
      </c>
      <c r="EH54" s="9">
        <f>BK54/100*'8. GVA assumptions'!$F$16</f>
        <v>0</v>
      </c>
      <c r="EI54" s="9">
        <f>BL54/100*'8. GVA assumptions'!$F$16</f>
        <v>0</v>
      </c>
      <c r="EJ54" s="68">
        <f t="shared" si="14"/>
        <v>0</v>
      </c>
      <c r="EK54" s="9">
        <f t="shared" si="15"/>
        <v>0</v>
      </c>
      <c r="EL54" s="88">
        <f>BO54/100*'8. GVA assumptions'!$F$8</f>
        <v>0</v>
      </c>
      <c r="EM54" s="9">
        <f>BP54/100*'8. GVA assumptions'!$F$10</f>
        <v>0</v>
      </c>
      <c r="EN54" s="9">
        <f>BQ54/100*'8. GVA assumptions'!$F$12</f>
        <v>0</v>
      </c>
      <c r="EO54" s="9">
        <f>BR54/100*'8. GVA assumptions'!$F$13</f>
        <v>0</v>
      </c>
      <c r="EP54" s="9">
        <f>BS54/100*'8. GVA assumptions'!$F$14</f>
        <v>0</v>
      </c>
      <c r="EQ54" s="9">
        <f>BT54/100*'8. GVA assumptions'!$F$15</f>
        <v>0</v>
      </c>
      <c r="ER54" s="69">
        <f>BU54/100*'8. GVA assumptions'!$F$16</f>
        <v>0</v>
      </c>
      <c r="ES54" s="134">
        <f t="shared" si="30"/>
        <v>0</v>
      </c>
      <c r="ET54" s="140">
        <f t="shared" si="16"/>
        <v>0</v>
      </c>
    </row>
    <row r="55" spans="1:150" ht="12.75">
      <c r="A55" s="72" t="s">
        <v>343</v>
      </c>
      <c r="B55" s="68">
        <v>3.3730781360483754E-4</v>
      </c>
      <c r="C55" s="10">
        <v>1.1940461443496774E-3</v>
      </c>
      <c r="D55" s="10">
        <v>2.6448179530294255E-7</v>
      </c>
      <c r="E55" s="10">
        <v>2.0923402071305777E-4</v>
      </c>
      <c r="F55" s="10">
        <v>1.6621692453153475E-4</v>
      </c>
      <c r="G55" s="10">
        <v>1.711690611053695E-4</v>
      </c>
      <c r="H55" s="10">
        <v>0</v>
      </c>
      <c r="I55" s="284">
        <f t="shared" si="2"/>
        <v>2.07823844609978E-3</v>
      </c>
      <c r="J55" s="86"/>
      <c r="K55" s="178">
        <v>0</v>
      </c>
      <c r="L55" s="77"/>
      <c r="M55" s="77"/>
      <c r="N55" s="93"/>
      <c r="O55" s="176"/>
      <c r="P55" s="178">
        <v>0</v>
      </c>
      <c r="Q55" s="77"/>
      <c r="R55" s="77"/>
      <c r="S55" s="93"/>
      <c r="T55" s="176"/>
      <c r="U55" s="178">
        <v>0</v>
      </c>
      <c r="V55" s="77"/>
      <c r="W55" s="77"/>
      <c r="X55" s="93"/>
      <c r="Y55" s="176"/>
      <c r="Z55" s="178">
        <v>0</v>
      </c>
      <c r="AA55" s="77"/>
      <c r="AB55" s="77"/>
      <c r="AC55" s="93"/>
      <c r="AD55" s="176"/>
      <c r="AE55" s="178">
        <v>0</v>
      </c>
      <c r="AF55" s="77"/>
      <c r="AG55" s="77"/>
      <c r="AH55" s="93"/>
      <c r="AI55" s="176"/>
      <c r="AJ55" s="178">
        <v>0</v>
      </c>
      <c r="AK55" s="77"/>
      <c r="AL55" s="77"/>
      <c r="AM55" s="91"/>
      <c r="AN55" s="177"/>
      <c r="AO55" s="178">
        <v>0</v>
      </c>
      <c r="AP55" s="9"/>
      <c r="AQ55" s="9"/>
      <c r="AR55" s="91"/>
      <c r="AS55" s="177"/>
      <c r="AT55" s="68">
        <f t="shared" si="45"/>
        <v>0</v>
      </c>
      <c r="AU55" s="9"/>
      <c r="AV55" s="9"/>
      <c r="AW55" s="9"/>
      <c r="AX55" s="69"/>
      <c r="AY55" s="68">
        <f t="shared" si="3"/>
        <v>0</v>
      </c>
      <c r="AZ55" s="69">
        <f t="shared" si="62"/>
        <v>0</v>
      </c>
      <c r="BA55" s="68">
        <f t="shared" si="4"/>
        <v>0</v>
      </c>
      <c r="BB55" s="69">
        <f t="shared" si="63"/>
        <v>0</v>
      </c>
      <c r="BC55" s="68">
        <f t="shared" si="5"/>
        <v>0</v>
      </c>
      <c r="BD55" s="69">
        <f t="shared" si="64"/>
        <v>0</v>
      </c>
      <c r="BE55" s="68">
        <f t="shared" si="6"/>
        <v>0</v>
      </c>
      <c r="BF55" s="69">
        <f t="shared" si="65"/>
        <v>0</v>
      </c>
      <c r="BG55" s="68">
        <f t="shared" si="7"/>
        <v>0</v>
      </c>
      <c r="BH55" s="69">
        <f t="shared" si="66"/>
        <v>0</v>
      </c>
      <c r="BI55" s="68">
        <f t="shared" si="8"/>
        <v>0</v>
      </c>
      <c r="BJ55" s="69">
        <f t="shared" si="67"/>
        <v>0</v>
      </c>
      <c r="BK55" s="9">
        <f t="shared" si="9"/>
        <v>0</v>
      </c>
      <c r="BL55" s="9">
        <f t="shared" si="68"/>
        <v>0</v>
      </c>
      <c r="BM55" s="68">
        <f t="shared" si="54"/>
        <v>0</v>
      </c>
      <c r="BN55" s="9">
        <f t="shared" si="69"/>
        <v>0</v>
      </c>
      <c r="BO55" s="138">
        <f>AY55+((AZ55-AY55)*'9. BE assumptions'!K55)</f>
        <v>0</v>
      </c>
      <c r="BP55" s="139">
        <f>BA55+((BB55-BA55)*'9. BE assumptions'!L55)</f>
        <v>0</v>
      </c>
      <c r="BQ55" s="139">
        <f>BC55+((BD55-BC55)*'9. BE assumptions'!M55)</f>
        <v>0</v>
      </c>
      <c r="BR55" s="139">
        <f>BE55+((BF55-BE55)*'9. BE assumptions'!N55)</f>
        <v>0</v>
      </c>
      <c r="BS55" s="139">
        <f>BG55+((BH55-BG55)*'9. BE assumptions'!O55)</f>
        <v>0</v>
      </c>
      <c r="BT55" s="139">
        <f>BI55+((BJ55-BI55)*'9. BE assumptions'!P55)</f>
        <v>0</v>
      </c>
      <c r="BU55" s="140">
        <f>BK55+((BL55+BK55)*'9. BE assumptions'!Q55)</f>
        <v>0</v>
      </c>
      <c r="BV55" s="139">
        <f t="shared" si="11"/>
        <v>0</v>
      </c>
      <c r="BW55" s="140">
        <f t="shared" si="12"/>
        <v>0</v>
      </c>
      <c r="BX55" s="139"/>
      <c r="BY55" s="68">
        <f>B55/100*'8. GVA assumptions'!F$8</f>
        <v>1.6020880783557817E-4</v>
      </c>
      <c r="BZ55" s="10">
        <f>C55/100*'8. GVA assumptions'!F$10</f>
        <v>5.0029637419701019E-4</v>
      </c>
      <c r="CA55" s="10">
        <f>D55/100*'8. GVA assumptions'!F$12</f>
        <v>1.4783396854285962E-7</v>
      </c>
      <c r="CB55" s="10">
        <f>E55/100*'8. GVA assumptions'!F$13</f>
        <v>1.0131496894890847E-4</v>
      </c>
      <c r="CC55" s="10">
        <f>F55/100*'8. GVA assumptions'!F$14</f>
        <v>7.3659967277157846E-5</v>
      </c>
      <c r="CD55" s="10">
        <f>G55/100*'8. GVA assumptions'!F$15</f>
        <v>1.0052661127143231E-4</v>
      </c>
      <c r="CE55" s="10">
        <f>H55/100*'8. GVA assumptions'!F$16</f>
        <v>0</v>
      </c>
      <c r="CF55" s="284">
        <f t="shared" si="13"/>
        <v>9.3615456349862983E-4</v>
      </c>
      <c r="CG55" s="10"/>
      <c r="CH55" s="68">
        <f>K55/100*'8. GVA assumptions'!$F$8</f>
        <v>0</v>
      </c>
      <c r="CI55" s="9"/>
      <c r="CJ55" s="9"/>
      <c r="CK55" s="9"/>
      <c r="CL55" s="69"/>
      <c r="CM55" s="68">
        <f>P55/100*'8. GVA assumptions'!$F$10</f>
        <v>0</v>
      </c>
      <c r="CN55" s="86"/>
      <c r="CO55" s="86"/>
      <c r="CP55" s="86"/>
      <c r="CQ55" s="70"/>
      <c r="CR55" s="68">
        <f>U55/100*'8. GVA assumptions'!$F$12</f>
        <v>0</v>
      </c>
      <c r="CS55" s="86"/>
      <c r="CT55" s="86"/>
      <c r="CU55" s="86"/>
      <c r="CV55" s="70"/>
      <c r="CW55" s="68">
        <f>Z55/100*'8. GVA assumptions'!$F$13</f>
        <v>0</v>
      </c>
      <c r="CX55" s="86"/>
      <c r="CY55" s="86"/>
      <c r="CZ55" s="86"/>
      <c r="DA55" s="70"/>
      <c r="DB55" s="68">
        <f>AE55/100*'8. GVA assumptions'!$F$14</f>
        <v>0</v>
      </c>
      <c r="DC55" s="86"/>
      <c r="DD55" s="86"/>
      <c r="DE55" s="86"/>
      <c r="DF55" s="70"/>
      <c r="DG55" s="68">
        <f>AJ55/100*'8. GVA assumptions'!$F$15</f>
        <v>0</v>
      </c>
      <c r="DH55" s="86"/>
      <c r="DI55" s="86"/>
      <c r="DJ55" s="86"/>
      <c r="DK55" s="70"/>
      <c r="DL55" s="68">
        <f>AO55/100*'8. GVA assumptions'!$F$16</f>
        <v>0</v>
      </c>
      <c r="DM55" s="86"/>
      <c r="DN55" s="86"/>
      <c r="DO55" s="86"/>
      <c r="DP55" s="70"/>
      <c r="DQ55" s="9">
        <f t="shared" si="47"/>
        <v>0</v>
      </c>
      <c r="DR55" s="10"/>
      <c r="DS55" s="10"/>
      <c r="DT55" s="10"/>
      <c r="DU55" s="10"/>
      <c r="DV55" s="68">
        <f>AY55/100*'8. GVA assumptions'!$F$8</f>
        <v>0</v>
      </c>
      <c r="DW55" s="9">
        <f>AZ55/100*'8. GVA assumptions'!$F$8</f>
        <v>0</v>
      </c>
      <c r="DX55" s="9">
        <f>BA55/100*'8. GVA assumptions'!$F$10</f>
        <v>0</v>
      </c>
      <c r="DY55" s="9">
        <f>BB55/100*'8. GVA assumptions'!$F$10</f>
        <v>0</v>
      </c>
      <c r="DZ55" s="9">
        <f>BC55/100*'8. GVA assumptions'!$F$12</f>
        <v>0</v>
      </c>
      <c r="EA55" s="9">
        <f>BD55/100*'8. GVA assumptions'!$F$12</f>
        <v>0</v>
      </c>
      <c r="EB55" s="9">
        <f>BE55/100*'8. GVA assumptions'!$F$13</f>
        <v>0</v>
      </c>
      <c r="EC55" s="9">
        <f>BF55/100*'8. GVA assumptions'!$F$13</f>
        <v>0</v>
      </c>
      <c r="ED55" s="9">
        <f>BG55/100*'8. GVA assumptions'!$F$14</f>
        <v>0</v>
      </c>
      <c r="EE55" s="9">
        <f>BH55/100*'8. GVA assumptions'!$F$14</f>
        <v>0</v>
      </c>
      <c r="EF55" s="9">
        <f>BI55/100*'8. GVA assumptions'!$F$15</f>
        <v>0</v>
      </c>
      <c r="EG55" s="9">
        <f>BJ55/100*'8. GVA assumptions'!$F$15</f>
        <v>0</v>
      </c>
      <c r="EH55" s="9">
        <f>BK55/100*'8. GVA assumptions'!$F$16</f>
        <v>0</v>
      </c>
      <c r="EI55" s="9">
        <f>BL55/100*'8. GVA assumptions'!$F$16</f>
        <v>0</v>
      </c>
      <c r="EJ55" s="68">
        <f t="shared" si="14"/>
        <v>0</v>
      </c>
      <c r="EK55" s="9">
        <f t="shared" si="15"/>
        <v>0</v>
      </c>
      <c r="EL55" s="88">
        <f>BO55/100*'8. GVA assumptions'!$F$8</f>
        <v>0</v>
      </c>
      <c r="EM55" s="9">
        <f>BP55/100*'8. GVA assumptions'!$F$10</f>
        <v>0</v>
      </c>
      <c r="EN55" s="9">
        <f>BQ55/100*'8. GVA assumptions'!$F$12</f>
        <v>0</v>
      </c>
      <c r="EO55" s="9">
        <f>BR55/100*'8. GVA assumptions'!$F$13</f>
        <v>0</v>
      </c>
      <c r="EP55" s="9">
        <f>BS55/100*'8. GVA assumptions'!$F$14</f>
        <v>0</v>
      </c>
      <c r="EQ55" s="9">
        <f>BT55/100*'8. GVA assumptions'!$F$15</f>
        <v>0</v>
      </c>
      <c r="ER55" s="69">
        <f>BU55/100*'8. GVA assumptions'!$F$16</f>
        <v>0</v>
      </c>
      <c r="ES55" s="134">
        <f t="shared" si="30"/>
        <v>0</v>
      </c>
      <c r="ET55" s="140">
        <f t="shared" si="16"/>
        <v>0</v>
      </c>
    </row>
    <row r="56" spans="1:150" ht="12.75">
      <c r="A56" s="72" t="s">
        <v>344</v>
      </c>
      <c r="B56" s="68">
        <v>0</v>
      </c>
      <c r="C56" s="10">
        <v>2.8258731941362503E-5</v>
      </c>
      <c r="D56" s="10">
        <v>0</v>
      </c>
      <c r="E56" s="10">
        <v>1.0378955437279525E-6</v>
      </c>
      <c r="F56" s="10">
        <v>0</v>
      </c>
      <c r="G56" s="10">
        <v>3.7022102864192499E-4</v>
      </c>
      <c r="H56" s="10">
        <v>0</v>
      </c>
      <c r="I56" s="284">
        <f t="shared" si="2"/>
        <v>3.9951765612701546E-4</v>
      </c>
      <c r="J56" s="86"/>
      <c r="K56" s="178">
        <v>0</v>
      </c>
      <c r="L56" s="77"/>
      <c r="M56" s="77"/>
      <c r="N56" s="93"/>
      <c r="O56" s="176"/>
      <c r="P56" s="178">
        <v>0</v>
      </c>
      <c r="Q56" s="77"/>
      <c r="R56" s="77"/>
      <c r="S56" s="93"/>
      <c r="T56" s="176"/>
      <c r="U56" s="178">
        <v>0</v>
      </c>
      <c r="V56" s="77"/>
      <c r="W56" s="77"/>
      <c r="X56" s="93"/>
      <c r="Y56" s="176"/>
      <c r="Z56" s="178">
        <v>0</v>
      </c>
      <c r="AA56" s="77"/>
      <c r="AB56" s="77"/>
      <c r="AC56" s="93"/>
      <c r="AD56" s="176"/>
      <c r="AE56" s="178">
        <v>0</v>
      </c>
      <c r="AF56" s="77"/>
      <c r="AG56" s="77"/>
      <c r="AH56" s="93"/>
      <c r="AI56" s="176"/>
      <c r="AJ56" s="178">
        <v>0</v>
      </c>
      <c r="AK56" s="77"/>
      <c r="AL56" s="77"/>
      <c r="AM56" s="91"/>
      <c r="AN56" s="177"/>
      <c r="AO56" s="178">
        <v>0</v>
      </c>
      <c r="AP56" s="9"/>
      <c r="AQ56" s="9"/>
      <c r="AR56" s="91"/>
      <c r="AS56" s="177"/>
      <c r="AT56" s="68">
        <f t="shared" si="45"/>
        <v>0</v>
      </c>
      <c r="AU56" s="9"/>
      <c r="AV56" s="9"/>
      <c r="AW56" s="9"/>
      <c r="AX56" s="69"/>
      <c r="AY56" s="68">
        <f t="shared" si="3"/>
        <v>0</v>
      </c>
      <c r="AZ56" s="69">
        <f t="shared" si="62"/>
        <v>0</v>
      </c>
      <c r="BA56" s="68">
        <f t="shared" si="4"/>
        <v>0</v>
      </c>
      <c r="BB56" s="69">
        <f t="shared" si="63"/>
        <v>0</v>
      </c>
      <c r="BC56" s="68">
        <f t="shared" si="5"/>
        <v>0</v>
      </c>
      <c r="BD56" s="69">
        <f t="shared" si="64"/>
        <v>0</v>
      </c>
      <c r="BE56" s="68">
        <f t="shared" si="6"/>
        <v>0</v>
      </c>
      <c r="BF56" s="69">
        <f t="shared" si="65"/>
        <v>0</v>
      </c>
      <c r="BG56" s="68">
        <f t="shared" si="7"/>
        <v>0</v>
      </c>
      <c r="BH56" s="69">
        <f t="shared" si="66"/>
        <v>0</v>
      </c>
      <c r="BI56" s="68">
        <f t="shared" si="8"/>
        <v>0</v>
      </c>
      <c r="BJ56" s="69">
        <f t="shared" si="67"/>
        <v>0</v>
      </c>
      <c r="BK56" s="9">
        <f t="shared" si="9"/>
        <v>0</v>
      </c>
      <c r="BL56" s="9">
        <f t="shared" si="68"/>
        <v>0</v>
      </c>
      <c r="BM56" s="68">
        <f t="shared" si="54"/>
        <v>0</v>
      </c>
      <c r="BN56" s="9">
        <f t="shared" si="69"/>
        <v>0</v>
      </c>
      <c r="BO56" s="138">
        <f>AY56+((AZ56-AY56)*'9. BE assumptions'!K56)</f>
        <v>0</v>
      </c>
      <c r="BP56" s="139">
        <f>BA56+((BB56-BA56)*'9. BE assumptions'!L56)</f>
        <v>0</v>
      </c>
      <c r="BQ56" s="139">
        <f>BC56+((BD56-BC56)*'9. BE assumptions'!M56)</f>
        <v>0</v>
      </c>
      <c r="BR56" s="139">
        <f>BE56+((BF56-BE56)*'9. BE assumptions'!N56)</f>
        <v>0</v>
      </c>
      <c r="BS56" s="139">
        <f>BG56+((BH56-BG56)*'9. BE assumptions'!O56)</f>
        <v>0</v>
      </c>
      <c r="BT56" s="139">
        <f>BI56+((BJ56-BI56)*'9. BE assumptions'!P56)</f>
        <v>0</v>
      </c>
      <c r="BU56" s="140">
        <f>BK56+((BL56+BK56)*'9. BE assumptions'!Q56)</f>
        <v>0</v>
      </c>
      <c r="BV56" s="139">
        <f t="shared" si="11"/>
        <v>0</v>
      </c>
      <c r="BW56" s="140">
        <f t="shared" si="12"/>
        <v>0</v>
      </c>
      <c r="BX56" s="139"/>
      <c r="BY56" s="68">
        <f>B56/100*'8. GVA assumptions'!F$8</f>
        <v>0</v>
      </c>
      <c r="BZ56" s="10">
        <f>C56/100*'8. GVA assumptions'!F$10</f>
        <v>1.1840196626043164E-5</v>
      </c>
      <c r="CA56" s="10">
        <f>D56/100*'8. GVA assumptions'!F$12</f>
        <v>0</v>
      </c>
      <c r="CB56" s="10">
        <f>E56/100*'8. GVA assumptions'!F$13</f>
        <v>5.025681503736717E-7</v>
      </c>
      <c r="CC56" s="10">
        <f>F56/100*'8. GVA assumptions'!F$14</f>
        <v>0</v>
      </c>
      <c r="CD56" s="10">
        <f>G56/100*'8. GVA assumptions'!F$15</f>
        <v>2.174286941253142E-4</v>
      </c>
      <c r="CE56" s="10">
        <f>H56/100*'8. GVA assumptions'!F$16</f>
        <v>0</v>
      </c>
      <c r="CF56" s="284">
        <f t="shared" si="13"/>
        <v>2.2977145890173105E-4</v>
      </c>
      <c r="CG56" s="10"/>
      <c r="CH56" s="68">
        <f>K56/100*'8. GVA assumptions'!$F$8</f>
        <v>0</v>
      </c>
      <c r="CI56" s="9"/>
      <c r="CJ56" s="9"/>
      <c r="CK56" s="9"/>
      <c r="CL56" s="69"/>
      <c r="CM56" s="68">
        <f>P56/100*'8. GVA assumptions'!$F$10</f>
        <v>0</v>
      </c>
      <c r="CN56" s="86"/>
      <c r="CO56" s="86"/>
      <c r="CP56" s="86"/>
      <c r="CQ56" s="70"/>
      <c r="CR56" s="68">
        <f>U56/100*'8. GVA assumptions'!$F$12</f>
        <v>0</v>
      </c>
      <c r="CS56" s="86"/>
      <c r="CT56" s="86"/>
      <c r="CU56" s="86"/>
      <c r="CV56" s="70"/>
      <c r="CW56" s="68">
        <f>Z56/100*'8. GVA assumptions'!$F$13</f>
        <v>0</v>
      </c>
      <c r="CX56" s="86"/>
      <c r="CY56" s="86"/>
      <c r="CZ56" s="86"/>
      <c r="DA56" s="70"/>
      <c r="DB56" s="68">
        <f>AE56/100*'8. GVA assumptions'!$F$14</f>
        <v>0</v>
      </c>
      <c r="DC56" s="86"/>
      <c r="DD56" s="86"/>
      <c r="DE56" s="86"/>
      <c r="DF56" s="70"/>
      <c r="DG56" s="68">
        <f>AJ56/100*'8. GVA assumptions'!$F$15</f>
        <v>0</v>
      </c>
      <c r="DH56" s="86"/>
      <c r="DI56" s="86"/>
      <c r="DJ56" s="86"/>
      <c r="DK56" s="70"/>
      <c r="DL56" s="68">
        <f>AO56/100*'8. GVA assumptions'!$F$16</f>
        <v>0</v>
      </c>
      <c r="DM56" s="86"/>
      <c r="DN56" s="86"/>
      <c r="DO56" s="86"/>
      <c r="DP56" s="70"/>
      <c r="DQ56" s="9">
        <f t="shared" si="47"/>
        <v>0</v>
      </c>
      <c r="DR56" s="10"/>
      <c r="DS56" s="10"/>
      <c r="DT56" s="10"/>
      <c r="DU56" s="10"/>
      <c r="DV56" s="68">
        <f>AY56/100*'8. GVA assumptions'!$F$8</f>
        <v>0</v>
      </c>
      <c r="DW56" s="9">
        <f>AZ56/100*'8. GVA assumptions'!$F$8</f>
        <v>0</v>
      </c>
      <c r="DX56" s="9">
        <f>BA56/100*'8. GVA assumptions'!$F$10</f>
        <v>0</v>
      </c>
      <c r="DY56" s="9">
        <f>BB56/100*'8. GVA assumptions'!$F$10</f>
        <v>0</v>
      </c>
      <c r="DZ56" s="9">
        <f>BC56/100*'8. GVA assumptions'!$F$12</f>
        <v>0</v>
      </c>
      <c r="EA56" s="9">
        <f>BD56/100*'8. GVA assumptions'!$F$12</f>
        <v>0</v>
      </c>
      <c r="EB56" s="9">
        <f>BE56/100*'8. GVA assumptions'!$F$13</f>
        <v>0</v>
      </c>
      <c r="EC56" s="9">
        <f>BF56/100*'8. GVA assumptions'!$F$13</f>
        <v>0</v>
      </c>
      <c r="ED56" s="9">
        <f>BG56/100*'8. GVA assumptions'!$F$14</f>
        <v>0</v>
      </c>
      <c r="EE56" s="9">
        <f>BH56/100*'8. GVA assumptions'!$F$14</f>
        <v>0</v>
      </c>
      <c r="EF56" s="9">
        <f>BI56/100*'8. GVA assumptions'!$F$15</f>
        <v>0</v>
      </c>
      <c r="EG56" s="9">
        <f>BJ56/100*'8. GVA assumptions'!$F$15</f>
        <v>0</v>
      </c>
      <c r="EH56" s="9">
        <f>BK56/100*'8. GVA assumptions'!$F$16</f>
        <v>0</v>
      </c>
      <c r="EI56" s="9">
        <f>BL56/100*'8. GVA assumptions'!$F$16</f>
        <v>0</v>
      </c>
      <c r="EJ56" s="68">
        <f t="shared" si="14"/>
        <v>0</v>
      </c>
      <c r="EK56" s="9">
        <f t="shared" si="15"/>
        <v>0</v>
      </c>
      <c r="EL56" s="88">
        <f>BO56/100*'8. GVA assumptions'!$F$8</f>
        <v>0</v>
      </c>
      <c r="EM56" s="9">
        <f>BP56/100*'8. GVA assumptions'!$F$10</f>
        <v>0</v>
      </c>
      <c r="EN56" s="9">
        <f>BQ56/100*'8. GVA assumptions'!$F$12</f>
        <v>0</v>
      </c>
      <c r="EO56" s="9">
        <f>BR56/100*'8. GVA assumptions'!$F$13</f>
        <v>0</v>
      </c>
      <c r="EP56" s="9">
        <f>BS56/100*'8. GVA assumptions'!$F$14</f>
        <v>0</v>
      </c>
      <c r="EQ56" s="9">
        <f>BT56/100*'8. GVA assumptions'!$F$15</f>
        <v>0</v>
      </c>
      <c r="ER56" s="69">
        <f>BU56/100*'8. GVA assumptions'!$F$16</f>
        <v>0</v>
      </c>
      <c r="ES56" s="134">
        <f t="shared" si="30"/>
        <v>0</v>
      </c>
      <c r="ET56" s="140">
        <f t="shared" si="16"/>
        <v>0</v>
      </c>
    </row>
    <row r="57" spans="1:150" ht="12.75">
      <c r="A57" s="17" t="s">
        <v>362</v>
      </c>
      <c r="B57" s="291">
        <v>0</v>
      </c>
      <c r="C57" s="16">
        <v>0</v>
      </c>
      <c r="D57" s="16">
        <v>0</v>
      </c>
      <c r="E57" s="110">
        <v>2.7E-2</v>
      </c>
      <c r="F57" s="16">
        <v>0</v>
      </c>
      <c r="G57" s="16">
        <v>0</v>
      </c>
      <c r="H57" s="16">
        <v>0</v>
      </c>
      <c r="I57" s="284">
        <f t="shared" si="2"/>
        <v>2.7E-2</v>
      </c>
      <c r="J57" s="86"/>
      <c r="K57" s="178">
        <v>0</v>
      </c>
      <c r="L57" s="77"/>
      <c r="M57" s="77"/>
      <c r="N57" s="93"/>
      <c r="O57" s="176"/>
      <c r="P57" s="178">
        <v>0</v>
      </c>
      <c r="Q57" s="77"/>
      <c r="R57" s="77"/>
      <c r="S57" s="93"/>
      <c r="T57" s="176"/>
      <c r="U57" s="178">
        <v>0</v>
      </c>
      <c r="V57" s="77"/>
      <c r="W57" s="77"/>
      <c r="X57" s="93"/>
      <c r="Y57" s="176"/>
      <c r="Z57" s="82">
        <f>E57</f>
        <v>2.7E-2</v>
      </c>
      <c r="AA57" s="77"/>
      <c r="AB57" s="77"/>
      <c r="AC57" s="93"/>
      <c r="AD57" s="176"/>
      <c r="AE57" s="82">
        <f>F57</f>
        <v>0</v>
      </c>
      <c r="AF57" s="77"/>
      <c r="AG57" s="77"/>
      <c r="AH57" s="93"/>
      <c r="AI57" s="176"/>
      <c r="AJ57" s="178">
        <v>0</v>
      </c>
      <c r="AK57" s="77"/>
      <c r="AL57" s="77"/>
      <c r="AM57" s="91"/>
      <c r="AN57" s="177"/>
      <c r="AO57" s="178">
        <v>0</v>
      </c>
      <c r="AP57" s="9"/>
      <c r="AQ57" s="9"/>
      <c r="AR57" s="91"/>
      <c r="AS57" s="177"/>
      <c r="AT57" s="68">
        <f t="shared" si="45"/>
        <v>2.7E-2</v>
      </c>
      <c r="AU57" s="9"/>
      <c r="AV57" s="9"/>
      <c r="AW57" s="9"/>
      <c r="AX57" s="69"/>
      <c r="AY57" s="68">
        <f t="shared" si="3"/>
        <v>0</v>
      </c>
      <c r="AZ57" s="69">
        <f t="shared" si="62"/>
        <v>0</v>
      </c>
      <c r="BA57" s="68">
        <f t="shared" si="4"/>
        <v>0</v>
      </c>
      <c r="BB57" s="69">
        <f t="shared" si="63"/>
        <v>0</v>
      </c>
      <c r="BC57" s="68">
        <f t="shared" si="5"/>
        <v>0</v>
      </c>
      <c r="BD57" s="69">
        <f t="shared" si="64"/>
        <v>0</v>
      </c>
      <c r="BE57" s="68">
        <f t="shared" si="6"/>
        <v>2.7E-2</v>
      </c>
      <c r="BF57" s="69">
        <f t="shared" si="65"/>
        <v>2.7E-2</v>
      </c>
      <c r="BG57" s="68">
        <f t="shared" si="7"/>
        <v>0</v>
      </c>
      <c r="BH57" s="69">
        <f t="shared" si="66"/>
        <v>0</v>
      </c>
      <c r="BI57" s="68">
        <f t="shared" si="8"/>
        <v>0</v>
      </c>
      <c r="BJ57" s="69">
        <f t="shared" si="67"/>
        <v>0</v>
      </c>
      <c r="BK57" s="9">
        <f t="shared" si="9"/>
        <v>0</v>
      </c>
      <c r="BL57" s="9">
        <f t="shared" si="68"/>
        <v>0</v>
      </c>
      <c r="BM57" s="68">
        <f t="shared" si="54"/>
        <v>2.7E-2</v>
      </c>
      <c r="BN57" s="9">
        <f t="shared" si="69"/>
        <v>2.7E-2</v>
      </c>
      <c r="BO57" s="138">
        <f>AY57+((AZ57-AY57)*'9. BE assumptions'!K57)</f>
        <v>0</v>
      </c>
      <c r="BP57" s="139">
        <f>BA57+((BB57-BA57)*'9. BE assumptions'!L57)</f>
        <v>0</v>
      </c>
      <c r="BQ57" s="139">
        <f>BC57+((BD57-BC57)*'9. BE assumptions'!M57)</f>
        <v>0</v>
      </c>
      <c r="BR57" s="139">
        <f>BE57+((BF57-BE57)*'9. BE assumptions'!N57)</f>
        <v>2.7E-2</v>
      </c>
      <c r="BS57" s="139">
        <f>BG57+((BH57-BG57)*'9. BE assumptions'!O57)</f>
        <v>0</v>
      </c>
      <c r="BT57" s="139">
        <f>BI57+((BJ57-BI57)*'9. BE assumptions'!P57)</f>
        <v>0</v>
      </c>
      <c r="BU57" s="140">
        <f>BK57+((BL57+BK57)*'9. BE assumptions'!Q57)</f>
        <v>0</v>
      </c>
      <c r="BV57" s="139">
        <f t="shared" si="11"/>
        <v>2.7E-2</v>
      </c>
      <c r="BW57" s="140">
        <f t="shared" si="12"/>
        <v>0.38373488915271209</v>
      </c>
      <c r="BX57" s="139"/>
      <c r="BY57" s="68">
        <f>B57/100*'8. GVA assumptions'!F$8</f>
        <v>0</v>
      </c>
      <c r="BZ57" s="10">
        <f>C57/100*'8. GVA assumptions'!F$10</f>
        <v>0</v>
      </c>
      <c r="CA57" s="10">
        <f>D57/100*'8. GVA assumptions'!F$12</f>
        <v>0</v>
      </c>
      <c r="CB57" s="10">
        <f>E57/100*'8. GVA assumptions'!F$13</f>
        <v>1.3073897601824426E-2</v>
      </c>
      <c r="CC57" s="10">
        <f>F57/100*'8. GVA assumptions'!F$14</f>
        <v>0</v>
      </c>
      <c r="CD57" s="10">
        <f>G57/100*'8. GVA assumptions'!F$15</f>
        <v>0</v>
      </c>
      <c r="CE57" s="10">
        <f>H57/100*'8. GVA assumptions'!F$16</f>
        <v>0</v>
      </c>
      <c r="CF57" s="284">
        <f t="shared" si="13"/>
        <v>1.3073897601824426E-2</v>
      </c>
      <c r="CG57" s="10"/>
      <c r="CH57" s="68">
        <f>K57/100*'8. GVA assumptions'!$F$8</f>
        <v>0</v>
      </c>
      <c r="CI57" s="9"/>
      <c r="CJ57" s="9"/>
      <c r="CK57" s="9"/>
      <c r="CL57" s="69"/>
      <c r="CM57" s="68">
        <f>P57/100*'8. GVA assumptions'!$F$10</f>
        <v>0</v>
      </c>
      <c r="CN57" s="86"/>
      <c r="CO57" s="86"/>
      <c r="CP57" s="86"/>
      <c r="CQ57" s="70"/>
      <c r="CR57" s="68">
        <f>U57/100*'8. GVA assumptions'!$F$12</f>
        <v>0</v>
      </c>
      <c r="CS57" s="86"/>
      <c r="CT57" s="86"/>
      <c r="CU57" s="86"/>
      <c r="CV57" s="70"/>
      <c r="CW57" s="68">
        <f>Z57/100*'8. GVA assumptions'!$F$13</f>
        <v>1.3073897601824426E-2</v>
      </c>
      <c r="CX57" s="86"/>
      <c r="CY57" s="86"/>
      <c r="CZ57" s="86"/>
      <c r="DA57" s="70"/>
      <c r="DB57" s="68">
        <f>AE57/100*'8. GVA assumptions'!$F$14</f>
        <v>0</v>
      </c>
      <c r="DC57" s="86"/>
      <c r="DD57" s="86"/>
      <c r="DE57" s="86"/>
      <c r="DF57" s="70"/>
      <c r="DG57" s="68">
        <f>AJ57/100*'8. GVA assumptions'!$F$15</f>
        <v>0</v>
      </c>
      <c r="DH57" s="86"/>
      <c r="DI57" s="86"/>
      <c r="DJ57" s="86"/>
      <c r="DK57" s="70"/>
      <c r="DL57" s="68">
        <f>AO57/100*'8. GVA assumptions'!$F$16</f>
        <v>0</v>
      </c>
      <c r="DM57" s="86"/>
      <c r="DN57" s="86"/>
      <c r="DO57" s="86"/>
      <c r="DP57" s="70"/>
      <c r="DQ57" s="9">
        <f t="shared" si="47"/>
        <v>1.3073897601824426E-2</v>
      </c>
      <c r="DR57" s="10"/>
      <c r="DS57" s="10"/>
      <c r="DT57" s="10"/>
      <c r="DU57" s="10"/>
      <c r="DV57" s="68">
        <f>AY57/100*'8. GVA assumptions'!$F$8</f>
        <v>0</v>
      </c>
      <c r="DW57" s="9">
        <f>AZ57/100*'8. GVA assumptions'!$F$8</f>
        <v>0</v>
      </c>
      <c r="DX57" s="9">
        <f>BA57/100*'8. GVA assumptions'!$F$10</f>
        <v>0</v>
      </c>
      <c r="DY57" s="9">
        <f>BB57/100*'8. GVA assumptions'!$F$10</f>
        <v>0</v>
      </c>
      <c r="DZ57" s="9">
        <f>BC57/100*'8. GVA assumptions'!$F$12</f>
        <v>0</v>
      </c>
      <c r="EA57" s="9">
        <f>BD57/100*'8. GVA assumptions'!$F$12</f>
        <v>0</v>
      </c>
      <c r="EB57" s="9">
        <f>BE57/100*'8. GVA assumptions'!$F$13</f>
        <v>1.3073897601824426E-2</v>
      </c>
      <c r="EC57" s="9">
        <f>BF57/100*'8. GVA assumptions'!$F$13</f>
        <v>1.3073897601824426E-2</v>
      </c>
      <c r="ED57" s="9">
        <f>BG57/100*'8. GVA assumptions'!$F$14</f>
        <v>0</v>
      </c>
      <c r="EE57" s="9">
        <f>BH57/100*'8. GVA assumptions'!$F$14</f>
        <v>0</v>
      </c>
      <c r="EF57" s="9">
        <f>BI57/100*'8. GVA assumptions'!$F$15</f>
        <v>0</v>
      </c>
      <c r="EG57" s="9">
        <f>BJ57/100*'8. GVA assumptions'!$F$15</f>
        <v>0</v>
      </c>
      <c r="EH57" s="9">
        <f>BK57/100*'8. GVA assumptions'!$F$16</f>
        <v>0</v>
      </c>
      <c r="EI57" s="9">
        <f>BL57/100*'8. GVA assumptions'!$F$16</f>
        <v>0</v>
      </c>
      <c r="EJ57" s="68">
        <f t="shared" si="14"/>
        <v>1.3073897601824426E-2</v>
      </c>
      <c r="EK57" s="9">
        <f t="shared" si="15"/>
        <v>1.3073897601824426E-2</v>
      </c>
      <c r="EL57" s="88">
        <f>BO57/100*'8. GVA assumptions'!$F$8</f>
        <v>0</v>
      </c>
      <c r="EM57" s="9">
        <f>BP57/100*'8. GVA assumptions'!$F$10</f>
        <v>0</v>
      </c>
      <c r="EN57" s="9">
        <f>BQ57/100*'8. GVA assumptions'!$F$12</f>
        <v>0</v>
      </c>
      <c r="EO57" s="9">
        <f>BR57/100*'8. GVA assumptions'!$F$13</f>
        <v>1.3073897601824426E-2</v>
      </c>
      <c r="EP57" s="9">
        <f>BS57/100*'8. GVA assumptions'!$F$14</f>
        <v>0</v>
      </c>
      <c r="EQ57" s="9">
        <f>BT57/100*'8. GVA assumptions'!$F$15</f>
        <v>0</v>
      </c>
      <c r="ER57" s="69">
        <f>BU57/100*'8. GVA assumptions'!$F$16</f>
        <v>0</v>
      </c>
      <c r="ES57" s="134">
        <f t="shared" si="30"/>
        <v>1.3073897601824426E-2</v>
      </c>
      <c r="ET57" s="140">
        <f t="shared" si="16"/>
        <v>0.18581150544555572</v>
      </c>
    </row>
    <row r="58" spans="1:150" ht="12.75">
      <c r="A58" s="17" t="s">
        <v>363</v>
      </c>
      <c r="B58" s="291">
        <v>0</v>
      </c>
      <c r="C58" s="16">
        <v>0</v>
      </c>
      <c r="D58" s="16">
        <v>0</v>
      </c>
      <c r="E58" s="16">
        <v>0</v>
      </c>
      <c r="F58" s="110">
        <v>1.4E-2</v>
      </c>
      <c r="G58" s="16">
        <v>0</v>
      </c>
      <c r="H58" s="16">
        <v>0</v>
      </c>
      <c r="I58" s="284">
        <f t="shared" si="2"/>
        <v>1.4E-2</v>
      </c>
      <c r="J58" s="86"/>
      <c r="K58" s="82">
        <f>B58</f>
        <v>0</v>
      </c>
      <c r="L58" s="77"/>
      <c r="M58" s="77"/>
      <c r="N58" s="93"/>
      <c r="O58" s="176"/>
      <c r="P58" s="82">
        <f>C58</f>
        <v>0</v>
      </c>
      <c r="Q58" s="77"/>
      <c r="R58" s="77"/>
      <c r="S58" s="93"/>
      <c r="T58" s="176"/>
      <c r="U58" s="82">
        <v>0</v>
      </c>
      <c r="V58" s="77"/>
      <c r="W58" s="77"/>
      <c r="X58" s="93"/>
      <c r="Y58" s="176"/>
      <c r="Z58" s="82">
        <f>E58</f>
        <v>0</v>
      </c>
      <c r="AA58" s="77"/>
      <c r="AB58" s="77"/>
      <c r="AC58" s="93"/>
      <c r="AD58" s="176"/>
      <c r="AE58" s="82">
        <f>F58</f>
        <v>1.4E-2</v>
      </c>
      <c r="AF58" s="77"/>
      <c r="AG58" s="77"/>
      <c r="AH58" s="93"/>
      <c r="AI58" s="176"/>
      <c r="AJ58" s="82">
        <f>G58</f>
        <v>0</v>
      </c>
      <c r="AK58" s="77"/>
      <c r="AL58" s="77"/>
      <c r="AM58" s="91"/>
      <c r="AN58" s="177"/>
      <c r="AO58" s="68">
        <f>H58</f>
        <v>0</v>
      </c>
      <c r="AP58" s="9"/>
      <c r="AQ58" s="9"/>
      <c r="AR58" s="91"/>
      <c r="AS58" s="177"/>
      <c r="AT58" s="68">
        <f t="shared" si="45"/>
        <v>1.4E-2</v>
      </c>
      <c r="AU58" s="9"/>
      <c r="AV58" s="9"/>
      <c r="AW58" s="9"/>
      <c r="AX58" s="69"/>
      <c r="AY58" s="68">
        <f t="shared" si="3"/>
        <v>0</v>
      </c>
      <c r="AZ58" s="69">
        <f t="shared" si="62"/>
        <v>0</v>
      </c>
      <c r="BA58" s="68">
        <f t="shared" si="4"/>
        <v>0</v>
      </c>
      <c r="BB58" s="69">
        <f t="shared" si="63"/>
        <v>0</v>
      </c>
      <c r="BC58" s="68">
        <f t="shared" si="5"/>
        <v>0</v>
      </c>
      <c r="BD58" s="69">
        <f t="shared" si="64"/>
        <v>0</v>
      </c>
      <c r="BE58" s="68">
        <f t="shared" si="6"/>
        <v>0</v>
      </c>
      <c r="BF58" s="69">
        <f t="shared" si="65"/>
        <v>0</v>
      </c>
      <c r="BG58" s="68">
        <f t="shared" si="7"/>
        <v>1.4E-2</v>
      </c>
      <c r="BH58" s="69">
        <f t="shared" si="66"/>
        <v>1.4E-2</v>
      </c>
      <c r="BI58" s="68">
        <f t="shared" si="8"/>
        <v>0</v>
      </c>
      <c r="BJ58" s="69">
        <f t="shared" si="67"/>
        <v>0</v>
      </c>
      <c r="BK58" s="9">
        <f t="shared" si="9"/>
        <v>0</v>
      </c>
      <c r="BL58" s="9">
        <f t="shared" si="68"/>
        <v>0</v>
      </c>
      <c r="BM58" s="68">
        <f t="shared" si="54"/>
        <v>1.4E-2</v>
      </c>
      <c r="BN58" s="9">
        <f t="shared" si="69"/>
        <v>1.4E-2</v>
      </c>
      <c r="BO58" s="138">
        <f>AY58+((AZ58-AY58)*'9. BE assumptions'!K58)</f>
        <v>0</v>
      </c>
      <c r="BP58" s="139">
        <f>BA58+((BB58-BA58)*'9. BE assumptions'!L58)</f>
        <v>0</v>
      </c>
      <c r="BQ58" s="139">
        <f>BC58+((BD58-BC58)*'9. BE assumptions'!M58)</f>
        <v>0</v>
      </c>
      <c r="BR58" s="139">
        <f>BE58+((BF58-BE58)*'9. BE assumptions'!N58)</f>
        <v>0</v>
      </c>
      <c r="BS58" s="139">
        <f>BG58+((BH58-BG58)*'9. BE assumptions'!O58)</f>
        <v>1.4E-2</v>
      </c>
      <c r="BT58" s="139">
        <f>BI58+((BJ58-BI58)*'9. BE assumptions'!P58)</f>
        <v>0</v>
      </c>
      <c r="BU58" s="140">
        <f>BK58+((BL58+BK58)*'9. BE assumptions'!Q58)</f>
        <v>0</v>
      </c>
      <c r="BV58" s="139">
        <f t="shared" si="11"/>
        <v>1.4E-2</v>
      </c>
      <c r="BW58" s="140">
        <f t="shared" si="12"/>
        <v>0.19897364622733221</v>
      </c>
      <c r="BX58" s="139"/>
      <c r="BY58" s="68">
        <f>B58/100*'8. GVA assumptions'!F$8</f>
        <v>0</v>
      </c>
      <c r="BZ58" s="10">
        <f>C58/100*'8. GVA assumptions'!F$10</f>
        <v>0</v>
      </c>
      <c r="CA58" s="10">
        <f>D58/100*'8. GVA assumptions'!F$12</f>
        <v>0</v>
      </c>
      <c r="CB58" s="10">
        <f>E58/100*'8. GVA assumptions'!F$13</f>
        <v>0</v>
      </c>
      <c r="CC58" s="10">
        <f>F58/100*'8. GVA assumptions'!F$14</f>
        <v>6.2041789353680576E-3</v>
      </c>
      <c r="CD58" s="10">
        <f>G58/100*'8. GVA assumptions'!F$15</f>
        <v>0</v>
      </c>
      <c r="CE58" s="10">
        <f>H58/100*'8. GVA assumptions'!F$16</f>
        <v>0</v>
      </c>
      <c r="CF58" s="284">
        <f t="shared" si="13"/>
        <v>6.2041789353680576E-3</v>
      </c>
      <c r="CG58" s="10"/>
      <c r="CH58" s="68">
        <f>K58/100*'8. GVA assumptions'!$F$8</f>
        <v>0</v>
      </c>
      <c r="CI58" s="9"/>
      <c r="CJ58" s="9"/>
      <c r="CK58" s="9"/>
      <c r="CL58" s="69"/>
      <c r="CM58" s="68">
        <f>P58/100*'8. GVA assumptions'!$F$10</f>
        <v>0</v>
      </c>
      <c r="CN58" s="86"/>
      <c r="CO58" s="86"/>
      <c r="CP58" s="86"/>
      <c r="CQ58" s="70"/>
      <c r="CR58" s="68">
        <f>U58/100*'8. GVA assumptions'!$F$12</f>
        <v>0</v>
      </c>
      <c r="CS58" s="86"/>
      <c r="CT58" s="86"/>
      <c r="CU58" s="86"/>
      <c r="CV58" s="70"/>
      <c r="CW58" s="68">
        <f>Z58/100*'8. GVA assumptions'!$F$13</f>
        <v>0</v>
      </c>
      <c r="CX58" s="86"/>
      <c r="CY58" s="86"/>
      <c r="CZ58" s="86"/>
      <c r="DA58" s="70"/>
      <c r="DB58" s="68">
        <f>AE58/100*'8. GVA assumptions'!$F$14</f>
        <v>6.2041789353680576E-3</v>
      </c>
      <c r="DC58" s="86"/>
      <c r="DD58" s="86"/>
      <c r="DE58" s="86"/>
      <c r="DF58" s="70"/>
      <c r="DG58" s="68">
        <f>AJ58/100*'8. GVA assumptions'!$F$15</f>
        <v>0</v>
      </c>
      <c r="DH58" s="86"/>
      <c r="DI58" s="86"/>
      <c r="DJ58" s="86"/>
      <c r="DK58" s="70"/>
      <c r="DL58" s="68">
        <f>AO58/100*'8. GVA assumptions'!$F$16</f>
        <v>0</v>
      </c>
      <c r="DM58" s="86"/>
      <c r="DN58" s="86"/>
      <c r="DO58" s="86"/>
      <c r="DP58" s="70"/>
      <c r="DQ58" s="9">
        <f t="shared" si="47"/>
        <v>6.2041789353680576E-3</v>
      </c>
      <c r="DR58" s="10"/>
      <c r="DS58" s="10"/>
      <c r="DT58" s="10"/>
      <c r="DU58" s="10"/>
      <c r="DV58" s="68">
        <f>AY58/100*'8. GVA assumptions'!$F$8</f>
        <v>0</v>
      </c>
      <c r="DW58" s="9">
        <f>AZ58/100*'8. GVA assumptions'!$F$8</f>
        <v>0</v>
      </c>
      <c r="DX58" s="9">
        <f>BA58/100*'8. GVA assumptions'!$F$10</f>
        <v>0</v>
      </c>
      <c r="DY58" s="9">
        <f>BB58/100*'8. GVA assumptions'!$F$10</f>
        <v>0</v>
      </c>
      <c r="DZ58" s="9">
        <f>BC58/100*'8. GVA assumptions'!$F$12</f>
        <v>0</v>
      </c>
      <c r="EA58" s="9">
        <f>BD58/100*'8. GVA assumptions'!$F$12</f>
        <v>0</v>
      </c>
      <c r="EB58" s="9">
        <f>BE58/100*'8. GVA assumptions'!$F$13</f>
        <v>0</v>
      </c>
      <c r="EC58" s="9">
        <f>BF58/100*'8. GVA assumptions'!$F$13</f>
        <v>0</v>
      </c>
      <c r="ED58" s="9">
        <f>BG58/100*'8. GVA assumptions'!$F$14</f>
        <v>6.2041789353680576E-3</v>
      </c>
      <c r="EE58" s="9">
        <f>BH58/100*'8. GVA assumptions'!$F$14</f>
        <v>6.2041789353680576E-3</v>
      </c>
      <c r="EF58" s="9">
        <f>BI58/100*'8. GVA assumptions'!$F$15</f>
        <v>0</v>
      </c>
      <c r="EG58" s="9">
        <f>BJ58/100*'8. GVA assumptions'!$F$15</f>
        <v>0</v>
      </c>
      <c r="EH58" s="9">
        <f>BK58/100*'8. GVA assumptions'!$F$16</f>
        <v>0</v>
      </c>
      <c r="EI58" s="9">
        <f>BL58/100*'8. GVA assumptions'!$F$16</f>
        <v>0</v>
      </c>
      <c r="EJ58" s="68">
        <f t="shared" si="14"/>
        <v>6.2041789353680576E-3</v>
      </c>
      <c r="EK58" s="9">
        <f t="shared" si="15"/>
        <v>6.2041789353680576E-3</v>
      </c>
      <c r="EL58" s="88">
        <f>BO58/100*'8. GVA assumptions'!$F$8</f>
        <v>0</v>
      </c>
      <c r="EM58" s="9">
        <f>BP58/100*'8. GVA assumptions'!$F$10</f>
        <v>0</v>
      </c>
      <c r="EN58" s="9">
        <f>BQ58/100*'8. GVA assumptions'!$F$12</f>
        <v>0</v>
      </c>
      <c r="EO58" s="9">
        <f>BR58/100*'8. GVA assumptions'!$F$13</f>
        <v>0</v>
      </c>
      <c r="EP58" s="9">
        <f>BS58/100*'8. GVA assumptions'!$F$14</f>
        <v>6.2041789353680576E-3</v>
      </c>
      <c r="EQ58" s="9">
        <f>BT58/100*'8. GVA assumptions'!$F$15</f>
        <v>0</v>
      </c>
      <c r="ER58" s="69">
        <f>BU58/100*'8. GVA assumptions'!$F$16</f>
        <v>0</v>
      </c>
      <c r="ES58" s="134">
        <f t="shared" si="30"/>
        <v>6.2041789353680576E-3</v>
      </c>
      <c r="ET58" s="140">
        <f t="shared" si="16"/>
        <v>8.8176293186927907E-2</v>
      </c>
    </row>
    <row r="59" spans="1:150" ht="12.75">
      <c r="A59" s="72" t="s">
        <v>345</v>
      </c>
      <c r="B59" s="68">
        <v>3.7116881792902985E-4</v>
      </c>
      <c r="C59" s="10">
        <v>1.9881194371771872E-3</v>
      </c>
      <c r="D59" s="10">
        <v>1.0053363820418624E-7</v>
      </c>
      <c r="E59" s="10">
        <v>6.0209651462381501E-4</v>
      </c>
      <c r="F59" s="10">
        <v>3.181210065811675E-3</v>
      </c>
      <c r="G59" s="10">
        <v>2.2929007268067724E-3</v>
      </c>
      <c r="H59" s="10">
        <v>0</v>
      </c>
      <c r="I59" s="284">
        <f t="shared" si="2"/>
        <v>8.4355960959866839E-3</v>
      </c>
      <c r="J59" s="86"/>
      <c r="K59" s="178">
        <v>0</v>
      </c>
      <c r="L59" s="77">
        <f>B59</f>
        <v>3.7116881792902985E-4</v>
      </c>
      <c r="M59" s="77"/>
      <c r="N59" s="93"/>
      <c r="O59" s="176"/>
      <c r="P59" s="178">
        <v>0</v>
      </c>
      <c r="Q59" s="77">
        <f>C59</f>
        <v>1.9881194371771872E-3</v>
      </c>
      <c r="R59" s="77"/>
      <c r="S59" s="93"/>
      <c r="T59" s="176"/>
      <c r="U59" s="178">
        <v>0</v>
      </c>
      <c r="V59" s="94">
        <v>0</v>
      </c>
      <c r="W59" s="77"/>
      <c r="X59" s="93"/>
      <c r="Y59" s="176"/>
      <c r="Z59" s="178">
        <v>0</v>
      </c>
      <c r="AA59" s="128">
        <v>2.9999999999999997E-4</v>
      </c>
      <c r="AB59" s="77"/>
      <c r="AC59" s="93"/>
      <c r="AD59" s="176"/>
      <c r="AE59" s="178">
        <v>0</v>
      </c>
      <c r="AF59" s="128">
        <v>2.9999999999999997E-4</v>
      </c>
      <c r="AG59" s="77"/>
      <c r="AH59" s="93"/>
      <c r="AI59" s="176"/>
      <c r="AJ59" s="178">
        <v>0</v>
      </c>
      <c r="AK59" s="94">
        <v>0</v>
      </c>
      <c r="AL59" s="77"/>
      <c r="AM59" s="91"/>
      <c r="AN59" s="177"/>
      <c r="AO59" s="178">
        <v>0</v>
      </c>
      <c r="AP59" s="94">
        <v>0</v>
      </c>
      <c r="AQ59" s="9"/>
      <c r="AR59" s="91"/>
      <c r="AS59" s="177"/>
      <c r="AT59" s="68">
        <f t="shared" si="45"/>
        <v>0</v>
      </c>
      <c r="AU59" s="9">
        <f>L59+Q59+V59+AA59+AF59+AK59+AP59</f>
        <v>2.959288255106217E-3</v>
      </c>
      <c r="AV59" s="9"/>
      <c r="AW59" s="9"/>
      <c r="AX59" s="69"/>
      <c r="AY59" s="68">
        <f t="shared" si="3"/>
        <v>0</v>
      </c>
      <c r="AZ59" s="69">
        <f t="shared" ref="AZ59" si="70">L59</f>
        <v>3.7116881792902985E-4</v>
      </c>
      <c r="BA59" s="68">
        <f t="shared" si="4"/>
        <v>0</v>
      </c>
      <c r="BB59" s="69">
        <f>Q59</f>
        <v>1.9881194371771872E-3</v>
      </c>
      <c r="BC59" s="68">
        <f t="shared" si="5"/>
        <v>0</v>
      </c>
      <c r="BD59" s="69">
        <f t="shared" ref="BD59" si="71">V59</f>
        <v>0</v>
      </c>
      <c r="BE59" s="68">
        <f t="shared" si="6"/>
        <v>0</v>
      </c>
      <c r="BF59" s="69">
        <f>AA59</f>
        <v>2.9999999999999997E-4</v>
      </c>
      <c r="BG59" s="68">
        <f t="shared" si="7"/>
        <v>0</v>
      </c>
      <c r="BH59" s="69">
        <f>AF59</f>
        <v>2.9999999999999997E-4</v>
      </c>
      <c r="BI59" s="68">
        <f t="shared" si="8"/>
        <v>0</v>
      </c>
      <c r="BJ59" s="69">
        <f t="shared" ref="BJ59" si="72">AK59</f>
        <v>0</v>
      </c>
      <c r="BK59" s="9">
        <f t="shared" si="9"/>
        <v>0</v>
      </c>
      <c r="BL59" s="9">
        <f t="shared" ref="BL59" si="73">AP59</f>
        <v>0</v>
      </c>
      <c r="BM59" s="68">
        <f t="shared" ref="BM59:BM60" si="74">AT59</f>
        <v>0</v>
      </c>
      <c r="BN59" s="9">
        <f t="shared" ref="BN59" si="75">AU59</f>
        <v>2.959288255106217E-3</v>
      </c>
      <c r="BO59" s="138">
        <f>AY59+((AZ59-AY59)*'9. BE assumptions'!K59)</f>
        <v>1.8558440896451493E-4</v>
      </c>
      <c r="BP59" s="139">
        <f>BA59+((BB59-BA59)*'9. BE assumptions'!L59)</f>
        <v>9.9405971858859362E-4</v>
      </c>
      <c r="BQ59" s="139">
        <f>BC59+((BD59-BC59)*'9. BE assumptions'!M59)</f>
        <v>0</v>
      </c>
      <c r="BR59" s="139">
        <f>BE59+((BF59-BE59)*'9. BE assumptions'!N59)</f>
        <v>1.4999999999999999E-4</v>
      </c>
      <c r="BS59" s="139">
        <f>BG59+((BH59-BG59)*'9. BE assumptions'!O59)</f>
        <v>1.4999999999999999E-4</v>
      </c>
      <c r="BT59" s="139">
        <f>BI59+((BJ59-BI59)*'9. BE assumptions'!P59)</f>
        <v>0</v>
      </c>
      <c r="BU59" s="140">
        <f>BK59+((BL59+BK59)*'9. BE assumptions'!Q59)</f>
        <v>0</v>
      </c>
      <c r="BV59" s="139">
        <f t="shared" si="11"/>
        <v>1.4796441275531085E-3</v>
      </c>
      <c r="BW59" s="140">
        <f t="shared" si="12"/>
        <v>2.1029299084150129E-2</v>
      </c>
      <c r="BX59" s="139"/>
      <c r="BY59" s="68">
        <f>B59/100*'8. GVA assumptions'!F$8</f>
        <v>1.762915397382832E-4</v>
      </c>
      <c r="BZ59" s="10">
        <f>C59/100*'8. GVA assumptions'!F$10</f>
        <v>8.3300712505719006E-4</v>
      </c>
      <c r="CA59" s="10">
        <f>D59/100*'8. GVA assumptions'!F$12</f>
        <v>5.6193987532311443E-8</v>
      </c>
      <c r="CB59" s="10">
        <f>E59/100*'8. GVA assumptions'!F$13</f>
        <v>2.9154622883730149E-4</v>
      </c>
      <c r="CC59" s="10">
        <f>F59/100*'8. GVA assumptions'!F$14</f>
        <v>1.4097711770921159E-3</v>
      </c>
      <c r="CD59" s="10">
        <f>G59/100*'8. GVA assumptions'!F$15</f>
        <v>1.3466074917931439E-3</v>
      </c>
      <c r="CE59" s="10">
        <f>H59/100*'8. GVA assumptions'!F$16</f>
        <v>0</v>
      </c>
      <c r="CF59" s="284">
        <f t="shared" si="13"/>
        <v>4.057279756505567E-3</v>
      </c>
      <c r="CG59" s="10"/>
      <c r="CH59" s="68">
        <f>K59/100*'8. GVA assumptions'!$F$8</f>
        <v>0</v>
      </c>
      <c r="CI59" s="9">
        <f>L59/100*'8. GVA assumptions'!$F$8</f>
        <v>1.762915397382832E-4</v>
      </c>
      <c r="CJ59" s="9"/>
      <c r="CK59" s="9"/>
      <c r="CL59" s="69"/>
      <c r="CM59" s="68">
        <f>P59/100*'8. GVA assumptions'!$F$10</f>
        <v>0</v>
      </c>
      <c r="CN59" s="9">
        <f>Q59/100*'8. GVA assumptions'!$F$10</f>
        <v>8.3300712505719006E-4</v>
      </c>
      <c r="CO59" s="86"/>
      <c r="CP59" s="86"/>
      <c r="CQ59" s="70"/>
      <c r="CR59" s="68">
        <f>U59/100*'8. GVA assumptions'!$F$12</f>
        <v>0</v>
      </c>
      <c r="CS59" s="9">
        <f>V59/100*'8. GVA assumptions'!$F$12</f>
        <v>0</v>
      </c>
      <c r="CT59" s="86"/>
      <c r="CU59" s="86"/>
      <c r="CV59" s="70"/>
      <c r="CW59" s="68">
        <f>Z59/100*'8. GVA assumptions'!$F$13</f>
        <v>0</v>
      </c>
      <c r="CX59" s="9">
        <f>AA59/100*'8. GVA assumptions'!$F$13</f>
        <v>1.4526552890916028E-4</v>
      </c>
      <c r="CY59" s="86"/>
      <c r="CZ59" s="86"/>
      <c r="DA59" s="70"/>
      <c r="DB59" s="68">
        <f>AE59/100*'8. GVA assumptions'!$F$14</f>
        <v>0</v>
      </c>
      <c r="DC59" s="9">
        <f>AF59/100*'8. GVA assumptions'!$F$14</f>
        <v>1.3294669147217262E-4</v>
      </c>
      <c r="DD59" s="86"/>
      <c r="DE59" s="86"/>
      <c r="DF59" s="70"/>
      <c r="DG59" s="68">
        <f>AJ59/100*'8. GVA assumptions'!$F$15</f>
        <v>0</v>
      </c>
      <c r="DH59" s="9">
        <f>AK59/100*'8. GVA assumptions'!$F$15</f>
        <v>0</v>
      </c>
      <c r="DI59" s="86"/>
      <c r="DJ59" s="86"/>
      <c r="DK59" s="70"/>
      <c r="DL59" s="68">
        <f>AO59/100*'8. GVA assumptions'!$F$16</f>
        <v>0</v>
      </c>
      <c r="DM59" s="9">
        <f>AP59/100*'8. GVA assumptions'!$F$16</f>
        <v>0</v>
      </c>
      <c r="DN59" s="86"/>
      <c r="DO59" s="86"/>
      <c r="DP59" s="70"/>
      <c r="DQ59" s="9">
        <f t="shared" si="47"/>
        <v>0</v>
      </c>
      <c r="DR59" s="10">
        <f>CI59+CN59+CS59+CX59+DC59+DH59+DM59</f>
        <v>1.2875108851768062E-3</v>
      </c>
      <c r="DS59" s="10"/>
      <c r="DT59" s="10"/>
      <c r="DU59" s="10"/>
      <c r="DV59" s="68">
        <f>AY59/100*'8. GVA assumptions'!$F$8</f>
        <v>0</v>
      </c>
      <c r="DW59" s="9">
        <f>AZ59/100*'8. GVA assumptions'!$F$8</f>
        <v>1.762915397382832E-4</v>
      </c>
      <c r="DX59" s="9">
        <f>BA59/100*'8. GVA assumptions'!$F$10</f>
        <v>0</v>
      </c>
      <c r="DY59" s="9">
        <f>BB59/100*'8. GVA assumptions'!$F$10</f>
        <v>8.3300712505719006E-4</v>
      </c>
      <c r="DZ59" s="9">
        <f>BC59/100*'8. GVA assumptions'!$F$12</f>
        <v>0</v>
      </c>
      <c r="EA59" s="9">
        <f>BD59/100*'8. GVA assumptions'!$F$12</f>
        <v>0</v>
      </c>
      <c r="EB59" s="9">
        <f>BE59/100*'8. GVA assumptions'!$F$13</f>
        <v>0</v>
      </c>
      <c r="EC59" s="9">
        <f>BF59/100*'8. GVA assumptions'!$F$13</f>
        <v>1.4526552890916028E-4</v>
      </c>
      <c r="ED59" s="9">
        <f>BG59/100*'8. GVA assumptions'!$F$14</f>
        <v>0</v>
      </c>
      <c r="EE59" s="9">
        <f>BH59/100*'8. GVA assumptions'!$F$14</f>
        <v>1.3294669147217262E-4</v>
      </c>
      <c r="EF59" s="9">
        <f>BI59/100*'8. GVA assumptions'!$F$15</f>
        <v>0</v>
      </c>
      <c r="EG59" s="9">
        <f>BJ59/100*'8. GVA assumptions'!$F$15</f>
        <v>0</v>
      </c>
      <c r="EH59" s="9">
        <f>BK59/100*'8. GVA assumptions'!$F$16</f>
        <v>0</v>
      </c>
      <c r="EI59" s="9">
        <f>BL59/100*'8. GVA assumptions'!$F$16</f>
        <v>0</v>
      </c>
      <c r="EJ59" s="68">
        <f t="shared" si="14"/>
        <v>0</v>
      </c>
      <c r="EK59" s="9">
        <f t="shared" si="15"/>
        <v>1.2875108851768062E-3</v>
      </c>
      <c r="EL59" s="88">
        <f>BO59/100*'8. GVA assumptions'!$F$8</f>
        <v>8.8145769869141599E-5</v>
      </c>
      <c r="EM59" s="9">
        <f>BP59/100*'8. GVA assumptions'!$F$10</f>
        <v>4.1650356252859503E-4</v>
      </c>
      <c r="EN59" s="9">
        <f>BQ59/100*'8. GVA assumptions'!$F$12</f>
        <v>0</v>
      </c>
      <c r="EO59" s="9">
        <f>BR59/100*'8. GVA assumptions'!$F$13</f>
        <v>7.2632764454580142E-5</v>
      </c>
      <c r="EP59" s="9">
        <f>BS59/100*'8. GVA assumptions'!$F$14</f>
        <v>6.6473345736086311E-5</v>
      </c>
      <c r="EQ59" s="9">
        <f>BT59/100*'8. GVA assumptions'!$F$15</f>
        <v>0</v>
      </c>
      <c r="ER59" s="69">
        <f>BU59/100*'8. GVA assumptions'!$F$16</f>
        <v>0</v>
      </c>
      <c r="ES59" s="134">
        <f t="shared" si="30"/>
        <v>6.4375544258840308E-4</v>
      </c>
      <c r="ET59" s="140">
        <f t="shared" si="16"/>
        <v>9.1493119778931851E-3</v>
      </c>
    </row>
    <row r="60" spans="1:150" ht="12.75">
      <c r="A60" s="72" t="s">
        <v>346</v>
      </c>
      <c r="B60" s="68">
        <v>1.1006791226702426E-2</v>
      </c>
      <c r="C60" s="10">
        <v>1.1230261727411775E-2</v>
      </c>
      <c r="D60" s="10">
        <v>2.4374748711208025E-3</v>
      </c>
      <c r="E60" s="10">
        <v>1.4422466616479826E-2</v>
      </c>
      <c r="F60" s="10">
        <v>9.7314689965857746E-5</v>
      </c>
      <c r="G60" s="10">
        <v>1.223207615664635E-3</v>
      </c>
      <c r="H60" s="10">
        <v>0</v>
      </c>
      <c r="I60" s="284">
        <f t="shared" si="2"/>
        <v>4.0417516747345318E-2</v>
      </c>
      <c r="J60" s="86"/>
      <c r="K60" s="178">
        <v>0</v>
      </c>
      <c r="L60" s="77">
        <v>0</v>
      </c>
      <c r="M60" s="77">
        <f>B60</f>
        <v>1.1006791226702426E-2</v>
      </c>
      <c r="N60" s="93">
        <f>B60</f>
        <v>1.1006791226702426E-2</v>
      </c>
      <c r="O60" s="176"/>
      <c r="P60" s="178">
        <v>0</v>
      </c>
      <c r="Q60" s="77">
        <v>0</v>
      </c>
      <c r="R60" s="77">
        <f>C60</f>
        <v>1.1230261727411775E-2</v>
      </c>
      <c r="S60" s="93">
        <f>C60</f>
        <v>1.1230261727411775E-2</v>
      </c>
      <c r="T60" s="176"/>
      <c r="U60" s="178">
        <v>0</v>
      </c>
      <c r="V60" s="94">
        <v>0</v>
      </c>
      <c r="W60" s="77">
        <v>0</v>
      </c>
      <c r="X60" s="93">
        <v>0</v>
      </c>
      <c r="Y60" s="176"/>
      <c r="Z60" s="178">
        <v>0</v>
      </c>
      <c r="AA60" s="94">
        <v>0</v>
      </c>
      <c r="AB60" s="77">
        <v>0</v>
      </c>
      <c r="AC60" s="93">
        <f>E60</f>
        <v>1.4422466616479826E-2</v>
      </c>
      <c r="AD60" s="176"/>
      <c r="AE60" s="178">
        <v>0</v>
      </c>
      <c r="AF60" s="94">
        <v>0</v>
      </c>
      <c r="AG60" s="77">
        <v>0</v>
      </c>
      <c r="AH60" s="93">
        <f>F60</f>
        <v>9.7314689965857746E-5</v>
      </c>
      <c r="AI60" s="176"/>
      <c r="AJ60" s="178">
        <v>0</v>
      </c>
      <c r="AK60" s="94">
        <v>0</v>
      </c>
      <c r="AL60" s="77">
        <v>0</v>
      </c>
      <c r="AM60" s="91">
        <f>G60</f>
        <v>1.223207615664635E-3</v>
      </c>
      <c r="AN60" s="177"/>
      <c r="AO60" s="178">
        <v>0</v>
      </c>
      <c r="AP60" s="94">
        <v>0</v>
      </c>
      <c r="AQ60" s="9">
        <v>0</v>
      </c>
      <c r="AR60" s="91">
        <v>0</v>
      </c>
      <c r="AS60" s="177"/>
      <c r="AT60" s="68">
        <f t="shared" si="45"/>
        <v>0</v>
      </c>
      <c r="AU60" s="9">
        <f>L60+Q60+V60+AA60+AF60+AK60+AP60</f>
        <v>0</v>
      </c>
      <c r="AV60" s="9">
        <f t="shared" ref="AV60" si="76">M60+R60+W60+AB60+AG60+AL60+AQ60</f>
        <v>2.2237052954114201E-2</v>
      </c>
      <c r="AW60" s="9">
        <f>N60+S60+X60+AC60+AH60+AM60+AR60</f>
        <v>3.7980041876224516E-2</v>
      </c>
      <c r="AX60" s="69"/>
      <c r="AY60" s="68">
        <f t="shared" si="3"/>
        <v>0</v>
      </c>
      <c r="AZ60" s="69">
        <f>N60</f>
        <v>1.1006791226702426E-2</v>
      </c>
      <c r="BA60" s="68">
        <f t="shared" si="4"/>
        <v>0</v>
      </c>
      <c r="BB60" s="69">
        <f>S60</f>
        <v>1.1230261727411775E-2</v>
      </c>
      <c r="BC60" s="68">
        <f t="shared" si="5"/>
        <v>0</v>
      </c>
      <c r="BD60" s="69">
        <f>X60</f>
        <v>0</v>
      </c>
      <c r="BE60" s="68">
        <f t="shared" si="6"/>
        <v>0</v>
      </c>
      <c r="BF60" s="69">
        <f>AC60</f>
        <v>1.4422466616479826E-2</v>
      </c>
      <c r="BG60" s="68">
        <f t="shared" si="7"/>
        <v>0</v>
      </c>
      <c r="BH60" s="69">
        <f>AH60</f>
        <v>9.7314689965857746E-5</v>
      </c>
      <c r="BI60" s="68">
        <f t="shared" si="8"/>
        <v>0</v>
      </c>
      <c r="BJ60" s="69">
        <f>AM60</f>
        <v>1.223207615664635E-3</v>
      </c>
      <c r="BK60" s="9">
        <f t="shared" si="9"/>
        <v>0</v>
      </c>
      <c r="BL60" s="9">
        <f>AR60</f>
        <v>0</v>
      </c>
      <c r="BM60" s="68">
        <f t="shared" si="74"/>
        <v>0</v>
      </c>
      <c r="BN60" s="9">
        <f>AW60</f>
        <v>3.7980041876224516E-2</v>
      </c>
      <c r="BO60" s="138">
        <f>AY60+((AZ60-AY60)*'9. BE assumptions'!K60)</f>
        <v>5.503395613351213E-3</v>
      </c>
      <c r="BP60" s="139">
        <f>BA60+((BB60-BA60)*'9. BE assumptions'!L60)</f>
        <v>5.6151308637058875E-3</v>
      </c>
      <c r="BQ60" s="139">
        <f>BC60+((BD60-BC60)*'9. BE assumptions'!M60)</f>
        <v>0</v>
      </c>
      <c r="BR60" s="139">
        <f>BE60+((BF60-BE60)*'9. BE assumptions'!N60)</f>
        <v>3.6056166541199564E-3</v>
      </c>
      <c r="BS60" s="139">
        <f>BG60+((BH60-BG60)*'9. BE assumptions'!O60)</f>
        <v>2.4328672491464437E-5</v>
      </c>
      <c r="BT60" s="139">
        <f>BI60+((BJ60-BI60)*'9. BE assumptions'!P60)</f>
        <v>3.0580190391615874E-4</v>
      </c>
      <c r="BU60" s="140">
        <f>BK60+((BL60+BK60)*'9. BE assumptions'!Q60)</f>
        <v>0</v>
      </c>
      <c r="BV60" s="139">
        <f t="shared" si="11"/>
        <v>1.505427370758468E-2</v>
      </c>
      <c r="BW60" s="140">
        <f t="shared" si="12"/>
        <v>0.21395740935017027</v>
      </c>
      <c r="BX60" s="139"/>
      <c r="BY60" s="68">
        <f>B60/100*'8. GVA assumptions'!F$8</f>
        <v>5.2278210862643565E-3</v>
      </c>
      <c r="BZ60" s="10">
        <f>C60/100*'8. GVA assumptions'!F$10</f>
        <v>4.7053953903662474E-3</v>
      </c>
      <c r="CA60" s="10">
        <f>D60/100*'8. GVA assumptions'!F$12</f>
        <v>1.3624438045293113E-3</v>
      </c>
      <c r="CB60" s="10">
        <f>E60/100*'8. GVA assumptions'!F$13</f>
        <v>6.9836241373921635E-3</v>
      </c>
      <c r="CC60" s="10">
        <f>F60/100*'8. GVA assumptions'!F$14</f>
        <v>4.3125553542003417E-5</v>
      </c>
      <c r="CD60" s="10">
        <f>G60/100*'8. GVA assumptions'!F$15</f>
        <v>7.1838284144398442E-4</v>
      </c>
      <c r="CE60" s="10">
        <f>H60/100*'8. GVA assumptions'!F$16</f>
        <v>0</v>
      </c>
      <c r="CF60" s="284">
        <f t="shared" si="13"/>
        <v>1.9040792813538064E-2</v>
      </c>
      <c r="CG60" s="10"/>
      <c r="CH60" s="68">
        <f>K60/100*'8. GVA assumptions'!$F$8</f>
        <v>0</v>
      </c>
      <c r="CI60" s="9">
        <f>L60/100*'8. GVA assumptions'!$F$8</f>
        <v>0</v>
      </c>
      <c r="CJ60" s="9">
        <f>M60/100*'8. GVA assumptions'!$F$8</f>
        <v>5.2278210862643565E-3</v>
      </c>
      <c r="CK60" s="9">
        <f>N60/100*'8. GVA assumptions'!$F$8</f>
        <v>5.2278210862643565E-3</v>
      </c>
      <c r="CL60" s="69"/>
      <c r="CM60" s="68">
        <f>P60/100*'8. GVA assumptions'!$F$10</f>
        <v>0</v>
      </c>
      <c r="CN60" s="9">
        <f>Q60/100*'8. GVA assumptions'!$F$10</f>
        <v>0</v>
      </c>
      <c r="CO60" s="9">
        <f>R60/100*'8. GVA assumptions'!$F$10</f>
        <v>4.7053953903662474E-3</v>
      </c>
      <c r="CP60" s="9">
        <f>S60/100*'8. GVA assumptions'!$F$10</f>
        <v>4.7053953903662474E-3</v>
      </c>
      <c r="CQ60" s="70"/>
      <c r="CR60" s="68">
        <f>U60/100*'8. GVA assumptions'!$F$12</f>
        <v>0</v>
      </c>
      <c r="CS60" s="9">
        <f>V60/100*'8. GVA assumptions'!$F$12</f>
        <v>0</v>
      </c>
      <c r="CT60" s="9">
        <f>W60/100*'8. GVA assumptions'!$F$12</f>
        <v>0</v>
      </c>
      <c r="CU60" s="9">
        <f>X60/100*'8. GVA assumptions'!$F$12</f>
        <v>0</v>
      </c>
      <c r="CV60" s="70"/>
      <c r="CW60" s="68">
        <f>Z60/100*'8. GVA assumptions'!$F$13</f>
        <v>0</v>
      </c>
      <c r="CX60" s="9">
        <f>AA60/100*'8. GVA assumptions'!$F$13</f>
        <v>0</v>
      </c>
      <c r="CY60" s="9">
        <f>AB60/100*'8. GVA assumptions'!$F$13</f>
        <v>0</v>
      </c>
      <c r="CZ60" s="9">
        <f>AC60/100*'8. GVA assumptions'!$F$13</f>
        <v>6.9836241373921635E-3</v>
      </c>
      <c r="DA60" s="70"/>
      <c r="DB60" s="68">
        <f>AE60/100*'8. GVA assumptions'!$F$14</f>
        <v>0</v>
      </c>
      <c r="DC60" s="9">
        <f>AF60/100*'8. GVA assumptions'!$F$14</f>
        <v>0</v>
      </c>
      <c r="DD60" s="9">
        <f>AG60/100*'8. GVA assumptions'!$F$14</f>
        <v>0</v>
      </c>
      <c r="DE60" s="9">
        <f>AH60/100*'8. GVA assumptions'!$F$14</f>
        <v>4.3125553542003417E-5</v>
      </c>
      <c r="DF60" s="70"/>
      <c r="DG60" s="68">
        <f>AJ60/100*'8. GVA assumptions'!$F$15</f>
        <v>0</v>
      </c>
      <c r="DH60" s="9">
        <f>AK60/100*'8. GVA assumptions'!$F$15</f>
        <v>0</v>
      </c>
      <c r="DI60" s="9">
        <f>AL60/100*'8. GVA assumptions'!$F$15</f>
        <v>0</v>
      </c>
      <c r="DJ60" s="9">
        <f>AM60/100*'8. GVA assumptions'!$F$15</f>
        <v>7.1838284144398442E-4</v>
      </c>
      <c r="DK60" s="70"/>
      <c r="DL60" s="68">
        <f>AO60/100*'8. GVA assumptions'!$F$16</f>
        <v>0</v>
      </c>
      <c r="DM60" s="9">
        <f>AP60/100*'8. GVA assumptions'!$F$16</f>
        <v>0</v>
      </c>
      <c r="DN60" s="9">
        <f>AQ60/100*'8. GVA assumptions'!$F$16</f>
        <v>0</v>
      </c>
      <c r="DO60" s="9">
        <f>AR60/100*'8. GVA assumptions'!$F$16</f>
        <v>0</v>
      </c>
      <c r="DP60" s="70"/>
      <c r="DQ60" s="9">
        <f t="shared" si="47"/>
        <v>0</v>
      </c>
      <c r="DR60" s="10">
        <f>CI60+CN60+CS60+CX60+DC60+DH60+DM60</f>
        <v>0</v>
      </c>
      <c r="DS60" s="10">
        <f>CJ60+CO60+CT60+CY60+DD60+DI60+DN60</f>
        <v>9.9332164766306047E-3</v>
      </c>
      <c r="DT60" s="10">
        <f>CK60+CP60+CU60+CZ60+DE60+DJ60+DO60</f>
        <v>1.7678349009008755E-2</v>
      </c>
      <c r="DU60" s="10"/>
      <c r="DV60" s="68">
        <f>AY60/100*'8. GVA assumptions'!$F$8</f>
        <v>0</v>
      </c>
      <c r="DW60" s="9">
        <f>AZ60/100*'8. GVA assumptions'!$F$8</f>
        <v>5.2278210862643565E-3</v>
      </c>
      <c r="DX60" s="9">
        <f>BA60/100*'8. GVA assumptions'!$F$10</f>
        <v>0</v>
      </c>
      <c r="DY60" s="9">
        <f>BB60/100*'8. GVA assumptions'!$F$10</f>
        <v>4.7053953903662474E-3</v>
      </c>
      <c r="DZ60" s="9">
        <f>BC60/100*'8. GVA assumptions'!$F$12</f>
        <v>0</v>
      </c>
      <c r="EA60" s="9">
        <f>BD60/100*'8. GVA assumptions'!$F$12</f>
        <v>0</v>
      </c>
      <c r="EB60" s="9">
        <f>BE60/100*'8. GVA assumptions'!$F$13</f>
        <v>0</v>
      </c>
      <c r="EC60" s="9">
        <f>BF60/100*'8. GVA assumptions'!$F$13</f>
        <v>6.9836241373921635E-3</v>
      </c>
      <c r="ED60" s="9">
        <f>BG60/100*'8. GVA assumptions'!$F$14</f>
        <v>0</v>
      </c>
      <c r="EE60" s="9">
        <f>BH60/100*'8. GVA assumptions'!$F$14</f>
        <v>4.3125553542003417E-5</v>
      </c>
      <c r="EF60" s="9">
        <f>BI60/100*'8. GVA assumptions'!$F$15</f>
        <v>0</v>
      </c>
      <c r="EG60" s="9">
        <f>BJ60/100*'8. GVA assumptions'!$F$15</f>
        <v>7.1838284144398442E-4</v>
      </c>
      <c r="EH60" s="9">
        <f>BK60/100*'8. GVA assumptions'!$F$16</f>
        <v>0</v>
      </c>
      <c r="EI60" s="9">
        <f>BL60/100*'8. GVA assumptions'!$F$16</f>
        <v>0</v>
      </c>
      <c r="EJ60" s="68">
        <f t="shared" si="14"/>
        <v>0</v>
      </c>
      <c r="EK60" s="9">
        <f t="shared" si="15"/>
        <v>1.7678349009008755E-2</v>
      </c>
      <c r="EL60" s="88">
        <f>BO60/100*'8. GVA assumptions'!$F$8</f>
        <v>2.6139105431321782E-3</v>
      </c>
      <c r="EM60" s="9">
        <f>BP60/100*'8. GVA assumptions'!$F$10</f>
        <v>2.3526976951831237E-3</v>
      </c>
      <c r="EN60" s="9">
        <f>BQ60/100*'8. GVA assumptions'!$F$12</f>
        <v>0</v>
      </c>
      <c r="EO60" s="9">
        <f>BR60/100*'8. GVA assumptions'!$F$13</f>
        <v>1.7459060343480409E-3</v>
      </c>
      <c r="EP60" s="9">
        <f>BS60/100*'8. GVA assumptions'!$F$14</f>
        <v>1.0781388385500854E-5</v>
      </c>
      <c r="EQ60" s="9">
        <f>BT60/100*'8. GVA assumptions'!$F$15</f>
        <v>1.795957103609961E-4</v>
      </c>
      <c r="ER60" s="69">
        <f>BU60/100*'8. GVA assumptions'!$F$16</f>
        <v>0</v>
      </c>
      <c r="ES60" s="134">
        <f t="shared" si="30"/>
        <v>6.9028913714098399E-3</v>
      </c>
      <c r="ET60" s="140">
        <f t="shared" si="16"/>
        <v>9.8106676120043271E-2</v>
      </c>
    </row>
    <row r="61" spans="1:150" ht="12.75">
      <c r="A61" s="72" t="s">
        <v>347</v>
      </c>
      <c r="B61" s="68">
        <v>1.323683667889475E-4</v>
      </c>
      <c r="C61" s="10">
        <v>5.54742439020185E-4</v>
      </c>
      <c r="D61" s="10">
        <v>1.0378969874661725E-7</v>
      </c>
      <c r="E61" s="10">
        <v>2.2263168460288902E-4</v>
      </c>
      <c r="F61" s="10">
        <v>2.8483874806476805E-5</v>
      </c>
      <c r="G61" s="10">
        <v>2.8816308806280751E-5</v>
      </c>
      <c r="H61" s="10">
        <v>0</v>
      </c>
      <c r="I61" s="284">
        <f t="shared" si="2"/>
        <v>9.6714646372352562E-4</v>
      </c>
      <c r="J61" s="86"/>
      <c r="K61" s="178">
        <v>0</v>
      </c>
      <c r="L61" s="77"/>
      <c r="M61" s="77"/>
      <c r="N61" s="93"/>
      <c r="O61" s="176"/>
      <c r="P61" s="178">
        <v>0</v>
      </c>
      <c r="Q61" s="77"/>
      <c r="R61" s="77"/>
      <c r="S61" s="93"/>
      <c r="T61" s="176"/>
      <c r="U61" s="178">
        <v>0</v>
      </c>
      <c r="V61" s="77"/>
      <c r="W61" s="77"/>
      <c r="X61" s="93"/>
      <c r="Y61" s="176"/>
      <c r="Z61" s="178">
        <v>0</v>
      </c>
      <c r="AA61" s="77"/>
      <c r="AB61" s="77"/>
      <c r="AC61" s="93"/>
      <c r="AD61" s="176"/>
      <c r="AE61" s="178">
        <v>0</v>
      </c>
      <c r="AF61" s="77"/>
      <c r="AG61" s="77"/>
      <c r="AH61" s="93"/>
      <c r="AI61" s="176"/>
      <c r="AJ61" s="178">
        <v>0</v>
      </c>
      <c r="AK61" s="77"/>
      <c r="AL61" s="77"/>
      <c r="AM61" s="91"/>
      <c r="AN61" s="177"/>
      <c r="AO61" s="178">
        <v>0</v>
      </c>
      <c r="AP61" s="9"/>
      <c r="AQ61" s="9"/>
      <c r="AR61" s="91"/>
      <c r="AS61" s="177"/>
      <c r="AT61" s="68">
        <f t="shared" si="45"/>
        <v>0</v>
      </c>
      <c r="AU61" s="9"/>
      <c r="AV61" s="9"/>
      <c r="AW61" s="9"/>
      <c r="AX61" s="69"/>
      <c r="AY61" s="68">
        <f t="shared" si="3"/>
        <v>0</v>
      </c>
      <c r="AZ61" s="69">
        <f>K61</f>
        <v>0</v>
      </c>
      <c r="BA61" s="68">
        <f t="shared" si="4"/>
        <v>0</v>
      </c>
      <c r="BB61" s="69">
        <f>P61</f>
        <v>0</v>
      </c>
      <c r="BC61" s="68">
        <f t="shared" si="5"/>
        <v>0</v>
      </c>
      <c r="BD61" s="69">
        <f>U61</f>
        <v>0</v>
      </c>
      <c r="BE61" s="68">
        <f t="shared" si="6"/>
        <v>0</v>
      </c>
      <c r="BF61" s="69">
        <f>Z61</f>
        <v>0</v>
      </c>
      <c r="BG61" s="68">
        <f t="shared" si="7"/>
        <v>0</v>
      </c>
      <c r="BH61" s="69">
        <f>AE61</f>
        <v>0</v>
      </c>
      <c r="BI61" s="68">
        <f t="shared" si="8"/>
        <v>0</v>
      </c>
      <c r="BJ61" s="69">
        <f>AJ61</f>
        <v>0</v>
      </c>
      <c r="BK61" s="9">
        <f t="shared" si="9"/>
        <v>0</v>
      </c>
      <c r="BL61" s="9">
        <f t="shared" ref="BL61" si="77">AO61</f>
        <v>0</v>
      </c>
      <c r="BM61" s="68">
        <f>AT61</f>
        <v>0</v>
      </c>
      <c r="BN61" s="9">
        <f>AT61</f>
        <v>0</v>
      </c>
      <c r="BO61" s="138">
        <f>AY61+((AZ61-AY61)*'9. BE assumptions'!K61)</f>
        <v>0</v>
      </c>
      <c r="BP61" s="139">
        <f>BA61+((BB61-BA61)*'9. BE assumptions'!L61)</f>
        <v>0</v>
      </c>
      <c r="BQ61" s="139">
        <f>BC61+((BD61-BC61)*'9. BE assumptions'!M61)</f>
        <v>0</v>
      </c>
      <c r="BR61" s="139">
        <f>BE61+((BF61-BE61)*'9. BE assumptions'!N61)</f>
        <v>0</v>
      </c>
      <c r="BS61" s="139">
        <f>BG61+((BH61-BG61)*'9. BE assumptions'!O61)</f>
        <v>0</v>
      </c>
      <c r="BT61" s="139">
        <f>BI61+((BJ61-BI61)*'9. BE assumptions'!P61)</f>
        <v>0</v>
      </c>
      <c r="BU61" s="140">
        <f>BK61+((BL61+BK61)*'9. BE assumptions'!Q61)</f>
        <v>0</v>
      </c>
      <c r="BV61" s="139">
        <f t="shared" si="11"/>
        <v>0</v>
      </c>
      <c r="BW61" s="140">
        <f t="shared" si="12"/>
        <v>0</v>
      </c>
      <c r="BX61" s="139"/>
      <c r="BY61" s="68">
        <f>B61/100*'8. GVA assumptions'!F$8</f>
        <v>6.2870106718736508E-5</v>
      </c>
      <c r="BZ61" s="10">
        <f>C61/100*'8. GVA assumptions'!F$10</f>
        <v>2.3243291908635653E-4</v>
      </c>
      <c r="CA61" s="10">
        <f>D61/100*'8. GVA assumptions'!F$12</f>
        <v>5.8013985582657538E-8</v>
      </c>
      <c r="CB61" s="10">
        <f>E61/100*'8. GVA assumptions'!F$13</f>
        <v>1.0780236471925344E-4</v>
      </c>
      <c r="CC61" s="10">
        <f>F61/100*'8. GVA assumptions'!F$14</f>
        <v>1.2622789719428878E-5</v>
      </c>
      <c r="CD61" s="10">
        <f>G61/100*'8. GVA assumptions'!F$15</f>
        <v>1.6923653462487009E-5</v>
      </c>
      <c r="CE61" s="10">
        <f>H61/100*'8. GVA assumptions'!F$16</f>
        <v>0</v>
      </c>
      <c r="CF61" s="284">
        <f t="shared" si="13"/>
        <v>4.3270984769184498E-4</v>
      </c>
      <c r="CG61" s="10"/>
      <c r="CH61" s="68">
        <f>K61/100*'8. GVA assumptions'!$F$8</f>
        <v>0</v>
      </c>
      <c r="CI61" s="9"/>
      <c r="CJ61" s="9"/>
      <c r="CK61" s="9"/>
      <c r="CL61" s="69"/>
      <c r="CM61" s="68">
        <f>P61/100*'8. GVA assumptions'!$F$10</f>
        <v>0</v>
      </c>
      <c r="CN61" s="86"/>
      <c r="CO61" s="86"/>
      <c r="CP61" s="86"/>
      <c r="CQ61" s="70"/>
      <c r="CR61" s="68">
        <f>U61/100*'8. GVA assumptions'!$F$12</f>
        <v>0</v>
      </c>
      <c r="CS61" s="86"/>
      <c r="CT61" s="86"/>
      <c r="CU61" s="86"/>
      <c r="CV61" s="70"/>
      <c r="CW61" s="68">
        <f>Z61/100*'8. GVA assumptions'!$F$13</f>
        <v>0</v>
      </c>
      <c r="CX61" s="86"/>
      <c r="CY61" s="86"/>
      <c r="CZ61" s="86"/>
      <c r="DA61" s="70"/>
      <c r="DB61" s="68">
        <f>AE61/100*'8. GVA assumptions'!$F$14</f>
        <v>0</v>
      </c>
      <c r="DC61" s="86"/>
      <c r="DD61" s="86"/>
      <c r="DE61" s="86"/>
      <c r="DF61" s="70"/>
      <c r="DG61" s="68">
        <f>AJ61/100*'8. GVA assumptions'!$F$15</f>
        <v>0</v>
      </c>
      <c r="DH61" s="86"/>
      <c r="DI61" s="86"/>
      <c r="DJ61" s="86"/>
      <c r="DK61" s="70"/>
      <c r="DL61" s="68">
        <f>AO61/100*'8. GVA assumptions'!$F$16</f>
        <v>0</v>
      </c>
      <c r="DM61" s="86"/>
      <c r="DN61" s="86"/>
      <c r="DO61" s="86"/>
      <c r="DP61" s="70"/>
      <c r="DQ61" s="9">
        <f t="shared" si="47"/>
        <v>0</v>
      </c>
      <c r="DR61" s="10"/>
      <c r="DS61" s="10"/>
      <c r="DT61" s="10"/>
      <c r="DU61" s="10"/>
      <c r="DV61" s="68">
        <f>AY61/100*'8. GVA assumptions'!$F$8</f>
        <v>0</v>
      </c>
      <c r="DW61" s="9">
        <f>AZ61/100*'8. GVA assumptions'!$F$8</f>
        <v>0</v>
      </c>
      <c r="DX61" s="9">
        <f>BA61/100*'8. GVA assumptions'!$F$10</f>
        <v>0</v>
      </c>
      <c r="DY61" s="9">
        <f>BB61/100*'8. GVA assumptions'!$F$10</f>
        <v>0</v>
      </c>
      <c r="DZ61" s="9">
        <f>BC61/100*'8. GVA assumptions'!$F$12</f>
        <v>0</v>
      </c>
      <c r="EA61" s="9">
        <f>BD61/100*'8. GVA assumptions'!$F$12</f>
        <v>0</v>
      </c>
      <c r="EB61" s="9">
        <f>BE61/100*'8. GVA assumptions'!$F$13</f>
        <v>0</v>
      </c>
      <c r="EC61" s="9">
        <f>BF61/100*'8. GVA assumptions'!$F$13</f>
        <v>0</v>
      </c>
      <c r="ED61" s="9">
        <f>BG61/100*'8. GVA assumptions'!$F$14</f>
        <v>0</v>
      </c>
      <c r="EE61" s="9">
        <f>BH61/100*'8. GVA assumptions'!$F$14</f>
        <v>0</v>
      </c>
      <c r="EF61" s="9">
        <f>BI61/100*'8. GVA assumptions'!$F$15</f>
        <v>0</v>
      </c>
      <c r="EG61" s="9">
        <f>BJ61/100*'8. GVA assumptions'!$F$15</f>
        <v>0</v>
      </c>
      <c r="EH61" s="9">
        <f>BK61/100*'8. GVA assumptions'!$F$16</f>
        <v>0</v>
      </c>
      <c r="EI61" s="9">
        <f>BL61/100*'8. GVA assumptions'!$F$16</f>
        <v>0</v>
      </c>
      <c r="EJ61" s="68">
        <f t="shared" si="14"/>
        <v>0</v>
      </c>
      <c r="EK61" s="9">
        <f t="shared" si="15"/>
        <v>0</v>
      </c>
      <c r="EL61" s="88">
        <f>BO61/100*'8. GVA assumptions'!$F$8</f>
        <v>0</v>
      </c>
      <c r="EM61" s="9">
        <f>BP61/100*'8. GVA assumptions'!$F$10</f>
        <v>0</v>
      </c>
      <c r="EN61" s="9">
        <f>BQ61/100*'8. GVA assumptions'!$F$12</f>
        <v>0</v>
      </c>
      <c r="EO61" s="9">
        <f>BR61/100*'8. GVA assumptions'!$F$13</f>
        <v>0</v>
      </c>
      <c r="EP61" s="9">
        <f>BS61/100*'8. GVA assumptions'!$F$14</f>
        <v>0</v>
      </c>
      <c r="EQ61" s="9">
        <f>BT61/100*'8. GVA assumptions'!$F$15</f>
        <v>0</v>
      </c>
      <c r="ER61" s="69">
        <f>BU61/100*'8. GVA assumptions'!$F$16</f>
        <v>0</v>
      </c>
      <c r="ES61" s="134">
        <f t="shared" si="30"/>
        <v>0</v>
      </c>
      <c r="ET61" s="140">
        <f t="shared" si="16"/>
        <v>0</v>
      </c>
    </row>
    <row r="62" spans="1:150" ht="12.75">
      <c r="A62" s="72" t="s">
        <v>348</v>
      </c>
      <c r="B62" s="68">
        <v>1.1747667830138025E-3</v>
      </c>
      <c r="C62" s="10">
        <v>0.14257311612861706</v>
      </c>
      <c r="D62" s="10">
        <v>1.3067263952560599E-3</v>
      </c>
      <c r="E62" s="10">
        <v>9.8690683998317753E-3</v>
      </c>
      <c r="F62" s="10">
        <v>4.7948448349929E-2</v>
      </c>
      <c r="G62" s="10">
        <v>8.4858200203836499E-4</v>
      </c>
      <c r="H62" s="10">
        <v>0</v>
      </c>
      <c r="I62" s="284">
        <f t="shared" si="2"/>
        <v>0.20372070805868608</v>
      </c>
      <c r="J62" s="86"/>
      <c r="K62" s="178">
        <v>0</v>
      </c>
      <c r="L62" s="77">
        <f>B62</f>
        <v>1.1747667830138025E-3</v>
      </c>
      <c r="M62" s="77">
        <f>B62</f>
        <v>1.1747667830138025E-3</v>
      </c>
      <c r="N62" s="93">
        <f>B62</f>
        <v>1.1747667830138025E-3</v>
      </c>
      <c r="O62" s="176"/>
      <c r="P62" s="178">
        <v>0</v>
      </c>
      <c r="Q62" s="77">
        <f>C62</f>
        <v>0.14257311612861706</v>
      </c>
      <c r="R62" s="77">
        <f>C62</f>
        <v>0.14257311612861706</v>
      </c>
      <c r="S62" s="93">
        <f>C62</f>
        <v>0.14257311612861706</v>
      </c>
      <c r="T62" s="176"/>
      <c r="U62" s="178">
        <v>0</v>
      </c>
      <c r="V62" s="94">
        <v>0</v>
      </c>
      <c r="W62" s="94">
        <v>0</v>
      </c>
      <c r="X62" s="94">
        <v>0</v>
      </c>
      <c r="Y62" s="176"/>
      <c r="Z62" s="178">
        <v>0</v>
      </c>
      <c r="AA62" s="94">
        <v>0</v>
      </c>
      <c r="AB62" s="77">
        <f>'4.1. FS rMCZ ZoneCalcs'!E20</f>
        <v>7.6830771803187252E-3</v>
      </c>
      <c r="AC62" s="93">
        <f>E62</f>
        <v>9.8690683998317753E-3</v>
      </c>
      <c r="AD62" s="176"/>
      <c r="AE62" s="178">
        <v>0</v>
      </c>
      <c r="AF62" s="94">
        <v>0</v>
      </c>
      <c r="AG62" s="77">
        <f>'4.1. FS rMCZ ZoneCalcs'!F20</f>
        <v>4.1935047113637249E-2</v>
      </c>
      <c r="AH62" s="93">
        <f>F62</f>
        <v>4.7948448349929E-2</v>
      </c>
      <c r="AI62" s="176"/>
      <c r="AJ62" s="178">
        <v>0</v>
      </c>
      <c r="AK62" s="94">
        <v>0</v>
      </c>
      <c r="AL62" s="77">
        <f>'4.1. FS rMCZ ZoneCalcs'!G20</f>
        <v>2.8703967195169752E-4</v>
      </c>
      <c r="AM62" s="91">
        <f>G62</f>
        <v>8.4858200203836499E-4</v>
      </c>
      <c r="AN62" s="177"/>
      <c r="AO62" s="178">
        <v>0</v>
      </c>
      <c r="AP62" s="94">
        <v>0</v>
      </c>
      <c r="AQ62" s="94">
        <v>0</v>
      </c>
      <c r="AR62" s="94">
        <v>0</v>
      </c>
      <c r="AS62" s="177"/>
      <c r="AT62" s="68">
        <f t="shared" si="45"/>
        <v>0</v>
      </c>
      <c r="AU62" s="9">
        <f>L62+Q62+V62+AA62+AF62+AK62+AP62</f>
        <v>0.14374788291163088</v>
      </c>
      <c r="AV62" s="9">
        <f>M62+R62+W62+AB62+AG62+AL62+AQ62</f>
        <v>0.19365304687753854</v>
      </c>
      <c r="AW62" s="9">
        <f>N62+S62+X62+AC62+AH62+AM62+AR62</f>
        <v>0.20241398166343003</v>
      </c>
      <c r="AX62" s="69"/>
      <c r="AY62" s="68">
        <f t="shared" si="3"/>
        <v>0</v>
      </c>
      <c r="AZ62" s="69">
        <f>N62</f>
        <v>1.1747667830138025E-3</v>
      </c>
      <c r="BA62" s="68">
        <f t="shared" si="4"/>
        <v>0</v>
      </c>
      <c r="BB62" s="69">
        <f>S62</f>
        <v>0.14257311612861706</v>
      </c>
      <c r="BC62" s="68">
        <f t="shared" si="5"/>
        <v>0</v>
      </c>
      <c r="BD62" s="69">
        <f>X62</f>
        <v>0</v>
      </c>
      <c r="BE62" s="68">
        <f t="shared" si="6"/>
        <v>0</v>
      </c>
      <c r="BF62" s="69">
        <f>AC62</f>
        <v>9.8690683998317753E-3</v>
      </c>
      <c r="BG62" s="68">
        <f t="shared" si="7"/>
        <v>0</v>
      </c>
      <c r="BH62" s="69">
        <f>AH62</f>
        <v>4.7948448349929E-2</v>
      </c>
      <c r="BI62" s="68">
        <f t="shared" si="8"/>
        <v>0</v>
      </c>
      <c r="BJ62" s="69">
        <f>AM62</f>
        <v>8.4858200203836499E-4</v>
      </c>
      <c r="BK62" s="9">
        <f t="shared" si="9"/>
        <v>0</v>
      </c>
      <c r="BL62" s="9">
        <f>AR62</f>
        <v>0</v>
      </c>
      <c r="BM62" s="68">
        <f>AT62</f>
        <v>0</v>
      </c>
      <c r="BN62" s="9">
        <f>AW62</f>
        <v>0.20241398166343003</v>
      </c>
      <c r="BO62" s="138">
        <f>AY62+((AZ62-AY62)*'9. BE assumptions'!K62)</f>
        <v>5.8738339150690125E-4</v>
      </c>
      <c r="BP62" s="139">
        <f>BA62+((BB62-BA62)*'9. BE assumptions'!L62)</f>
        <v>7.1286558064308531E-2</v>
      </c>
      <c r="BQ62" s="139">
        <f>BC62+((BD62-BC62)*'9. BE assumptions'!M62)</f>
        <v>0</v>
      </c>
      <c r="BR62" s="139">
        <f>BE62+((BF62-BE62)*'9. BE assumptions'!N62)</f>
        <v>2.4672670999579438E-3</v>
      </c>
      <c r="BS62" s="139">
        <f>BG62+((BH62-BG62)*'9. BE assumptions'!O62)</f>
        <v>1.198711208748225E-2</v>
      </c>
      <c r="BT62" s="139">
        <f>BI62+((BJ62-BI62)*'9. BE assumptions'!P62)</f>
        <v>2.1214550050959125E-4</v>
      </c>
      <c r="BU62" s="140">
        <f>BK62+((BL62+BK62)*'9. BE assumptions'!Q62)</f>
        <v>0</v>
      </c>
      <c r="BV62" s="139">
        <f t="shared" si="11"/>
        <v>8.6540466143765218E-2</v>
      </c>
      <c r="BW62" s="140">
        <f t="shared" si="12"/>
        <v>1.2299480067741402</v>
      </c>
      <c r="BX62" s="139"/>
      <c r="BY62" s="68">
        <f>B62/100*'8. GVA assumptions'!F$8</f>
        <v>5.579710229065961E-4</v>
      </c>
      <c r="BZ62" s="10">
        <f>C62/100*'8. GVA assumptions'!F$10</f>
        <v>5.9737065769736017E-2</v>
      </c>
      <c r="CA62" s="10">
        <f>D62/100*'8. GVA assumptions'!F$12</f>
        <v>7.3040395309302206E-4</v>
      </c>
      <c r="CB62" s="10">
        <f>E62/100*'8. GVA assumptions'!F$13</f>
        <v>4.7787848031408103E-3</v>
      </c>
      <c r="CC62" s="10">
        <f>F62/100*'8. GVA assumptions'!F$14</f>
        <v>2.1248625231158055E-2</v>
      </c>
      <c r="CD62" s="10">
        <f>G62/100*'8. GVA assumptions'!F$15</f>
        <v>4.9836735973174374E-4</v>
      </c>
      <c r="CE62" s="10">
        <f>H62/100*'8. GVA assumptions'!F$16</f>
        <v>0</v>
      </c>
      <c r="CF62" s="284">
        <f t="shared" si="13"/>
        <v>8.755121813976624E-2</v>
      </c>
      <c r="CG62" s="10"/>
      <c r="CH62" s="68">
        <f>K62/100*'8. GVA assumptions'!$F$8</f>
        <v>0</v>
      </c>
      <c r="CI62" s="9">
        <f>L62/100*'8. GVA assumptions'!$F$8</f>
        <v>5.579710229065961E-4</v>
      </c>
      <c r="CJ62" s="9">
        <f>M62/100*'8. GVA assumptions'!$F$8</f>
        <v>5.579710229065961E-4</v>
      </c>
      <c r="CK62" s="9">
        <f>N62/100*'8. GVA assumptions'!$F$8</f>
        <v>5.579710229065961E-4</v>
      </c>
      <c r="CL62" s="69"/>
      <c r="CM62" s="68">
        <f>P62/100*'8. GVA assumptions'!$F$10</f>
        <v>0</v>
      </c>
      <c r="CN62" s="9">
        <f>Q62/100*'8. GVA assumptions'!$F$10</f>
        <v>5.9737065769736017E-2</v>
      </c>
      <c r="CO62" s="9">
        <f>R62/100*'8. GVA assumptions'!$F$10</f>
        <v>5.9737065769736017E-2</v>
      </c>
      <c r="CP62" s="9">
        <f>S62/100*'8. GVA assumptions'!$F$10</f>
        <v>5.9737065769736017E-2</v>
      </c>
      <c r="CQ62" s="70"/>
      <c r="CR62" s="68">
        <f>U62/100*'8. GVA assumptions'!$F$12</f>
        <v>0</v>
      </c>
      <c r="CS62" s="9">
        <f>V62/100*'8. GVA assumptions'!$F$12</f>
        <v>0</v>
      </c>
      <c r="CT62" s="9">
        <f>W62/100*'8. GVA assumptions'!$F$12</f>
        <v>0</v>
      </c>
      <c r="CU62" s="9">
        <f>X62/100*'8. GVA assumptions'!$F$12</f>
        <v>0</v>
      </c>
      <c r="CV62" s="70"/>
      <c r="CW62" s="68">
        <f>Z62/100*'8. GVA assumptions'!$F$13</f>
        <v>0</v>
      </c>
      <c r="CX62" s="9">
        <f>AA62/100*'8. GVA assumptions'!$F$13</f>
        <v>0</v>
      </c>
      <c r="CY62" s="9">
        <f>AB62/100*'8. GVA assumptions'!$F$13</f>
        <v>3.7202875674963313E-3</v>
      </c>
      <c r="CZ62" s="9">
        <f>AC62/100*'8. GVA assumptions'!$F$13</f>
        <v>4.7787848031408103E-3</v>
      </c>
      <c r="DA62" s="70"/>
      <c r="DB62" s="68">
        <f>AE62/100*'8. GVA assumptions'!$F$14</f>
        <v>0</v>
      </c>
      <c r="DC62" s="9">
        <f>AF62/100*'8. GVA assumptions'!$F$14</f>
        <v>0</v>
      </c>
      <c r="DD62" s="9">
        <f>AG62/100*'8. GVA assumptions'!$F$14</f>
        <v>1.8583752568292519E-2</v>
      </c>
      <c r="DE62" s="9">
        <f>AH62/100*'8. GVA assumptions'!$F$14</f>
        <v>2.1248625231158055E-2</v>
      </c>
      <c r="DF62" s="70"/>
      <c r="DG62" s="68">
        <f>AJ62/100*'8. GVA assumptions'!$F$15</f>
        <v>0</v>
      </c>
      <c r="DH62" s="9">
        <f>AK62/100*'8. GVA assumptions'!$F$15</f>
        <v>0</v>
      </c>
      <c r="DI62" s="9">
        <f>AL62/100*'8. GVA assumptions'!$F$15</f>
        <v>1.6857675876369327E-4</v>
      </c>
      <c r="DJ62" s="9">
        <f>AM62/100*'8. GVA assumptions'!$F$15</f>
        <v>4.9836735973174374E-4</v>
      </c>
      <c r="DK62" s="70"/>
      <c r="DL62" s="68">
        <f>AO62/100*'8. GVA assumptions'!$F$16</f>
        <v>0</v>
      </c>
      <c r="DM62" s="9">
        <f>AP62/100*'8. GVA assumptions'!$F$16</f>
        <v>0</v>
      </c>
      <c r="DN62" s="9">
        <f>AQ62/100*'8. GVA assumptions'!$F$16</f>
        <v>0</v>
      </c>
      <c r="DO62" s="9">
        <f>AR62/100*'8. GVA assumptions'!$F$16</f>
        <v>0</v>
      </c>
      <c r="DP62" s="70"/>
      <c r="DQ62" s="9">
        <f t="shared" si="47"/>
        <v>0</v>
      </c>
      <c r="DR62" s="10">
        <f>CI62+CN62+CS62+CX62+DC62+DH62+DM62</f>
        <v>6.0295036792642615E-2</v>
      </c>
      <c r="DS62" s="10">
        <f>CJ62+CO62+CT62+CY62+DD62+DI62+DN62</f>
        <v>8.2767653687195158E-2</v>
      </c>
      <c r="DT62" s="10">
        <f>CK62+CP62+CU62+CZ62+DE62+DJ62+DO62</f>
        <v>8.6820814186673229E-2</v>
      </c>
      <c r="DU62" s="10"/>
      <c r="DV62" s="68">
        <f>AY62/100*'8. GVA assumptions'!$F$8</f>
        <v>0</v>
      </c>
      <c r="DW62" s="9">
        <f>AZ62/100*'8. GVA assumptions'!$F$8</f>
        <v>5.579710229065961E-4</v>
      </c>
      <c r="DX62" s="9">
        <f>BA62/100*'8. GVA assumptions'!$F$10</f>
        <v>0</v>
      </c>
      <c r="DY62" s="9">
        <f>BB62/100*'8. GVA assumptions'!$F$10</f>
        <v>5.9737065769736017E-2</v>
      </c>
      <c r="DZ62" s="9">
        <f>BC62/100*'8. GVA assumptions'!$F$12</f>
        <v>0</v>
      </c>
      <c r="EA62" s="9">
        <f>BD62/100*'8. GVA assumptions'!$F$12</f>
        <v>0</v>
      </c>
      <c r="EB62" s="9">
        <f>BE62/100*'8. GVA assumptions'!$F$13</f>
        <v>0</v>
      </c>
      <c r="EC62" s="9">
        <f>BF62/100*'8. GVA assumptions'!$F$13</f>
        <v>4.7787848031408103E-3</v>
      </c>
      <c r="ED62" s="9">
        <f>BG62/100*'8. GVA assumptions'!$F$14</f>
        <v>0</v>
      </c>
      <c r="EE62" s="9">
        <f>BH62/100*'8. GVA assumptions'!$F$14</f>
        <v>2.1248625231158055E-2</v>
      </c>
      <c r="EF62" s="9">
        <f>BI62/100*'8. GVA assumptions'!$F$15</f>
        <v>0</v>
      </c>
      <c r="EG62" s="9">
        <f>BJ62/100*'8. GVA assumptions'!$F$15</f>
        <v>4.9836735973174374E-4</v>
      </c>
      <c r="EH62" s="9">
        <f>BK62/100*'8. GVA assumptions'!$F$16</f>
        <v>0</v>
      </c>
      <c r="EI62" s="9">
        <f>BL62/100*'8. GVA assumptions'!$F$16</f>
        <v>0</v>
      </c>
      <c r="EJ62" s="68">
        <f t="shared" si="14"/>
        <v>0</v>
      </c>
      <c r="EK62" s="9">
        <f t="shared" si="15"/>
        <v>8.6820814186673229E-2</v>
      </c>
      <c r="EL62" s="88">
        <f>BO62/100*'8. GVA assumptions'!$F$8</f>
        <v>2.7898551145329805E-4</v>
      </c>
      <c r="EM62" s="9">
        <f>BP62/100*'8. GVA assumptions'!$F$10</f>
        <v>2.9868532884868008E-2</v>
      </c>
      <c r="EN62" s="9">
        <f>BQ62/100*'8. GVA assumptions'!$F$12</f>
        <v>0</v>
      </c>
      <c r="EO62" s="9">
        <f>BR62/100*'8. GVA assumptions'!$F$13</f>
        <v>1.1946962007852026E-3</v>
      </c>
      <c r="EP62" s="9">
        <f>BS62/100*'8. GVA assumptions'!$F$14</f>
        <v>5.3121563077895137E-3</v>
      </c>
      <c r="EQ62" s="9">
        <f>BT62/100*'8. GVA assumptions'!$F$15</f>
        <v>1.2459183993293593E-4</v>
      </c>
      <c r="ER62" s="69">
        <f>BU62/100*'8. GVA assumptions'!$F$16</f>
        <v>0</v>
      </c>
      <c r="ES62" s="134">
        <f t="shared" si="30"/>
        <v>3.6778962744828961E-2</v>
      </c>
      <c r="ET62" s="140">
        <f t="shared" si="16"/>
        <v>0.52271745155698768</v>
      </c>
    </row>
    <row r="63" spans="1:150" ht="13.5" thickBot="1">
      <c r="A63" s="72" t="s">
        <v>349</v>
      </c>
      <c r="B63" s="68">
        <v>8.8617118548171489E-3</v>
      </c>
      <c r="C63" s="9">
        <v>3.487606740964825E-2</v>
      </c>
      <c r="D63" s="9">
        <v>6.3425462241546357E-4</v>
      </c>
      <c r="E63" s="9">
        <v>1.8607909540724377E-2</v>
      </c>
      <c r="F63" s="9">
        <v>6.2883626268556729E-3</v>
      </c>
      <c r="G63" s="9">
        <v>6.4160081286268999E-3</v>
      </c>
      <c r="H63" s="9">
        <v>0</v>
      </c>
      <c r="I63" s="284">
        <f t="shared" si="2"/>
        <v>7.5684314183087811E-2</v>
      </c>
      <c r="J63" s="86"/>
      <c r="K63" s="178">
        <v>0</v>
      </c>
      <c r="L63" s="77">
        <f>'4.1. FS rMCZ ZoneCalcs'!B21</f>
        <v>3.3799072936329748E-3</v>
      </c>
      <c r="M63" s="77">
        <f>B63</f>
        <v>8.8617118548171489E-3</v>
      </c>
      <c r="N63" s="93"/>
      <c r="O63" s="176"/>
      <c r="P63" s="178">
        <v>0</v>
      </c>
      <c r="Q63" s="77">
        <f>'4.1. FS rMCZ ZoneCalcs'!C21</f>
        <v>1.2086785817334475E-2</v>
      </c>
      <c r="R63" s="77">
        <f>C63</f>
        <v>3.487606740964825E-2</v>
      </c>
      <c r="S63" s="93"/>
      <c r="T63" s="176"/>
      <c r="U63" s="178">
        <v>0</v>
      </c>
      <c r="V63" s="94">
        <v>0</v>
      </c>
      <c r="W63" s="94">
        <v>0</v>
      </c>
      <c r="X63" s="93"/>
      <c r="Y63" s="176"/>
      <c r="Z63" s="178">
        <v>0</v>
      </c>
      <c r="AA63" s="94">
        <v>0</v>
      </c>
      <c r="AB63" s="94">
        <v>0</v>
      </c>
      <c r="AC63" s="93"/>
      <c r="AD63" s="176"/>
      <c r="AE63" s="178">
        <v>0</v>
      </c>
      <c r="AF63" s="94">
        <v>0</v>
      </c>
      <c r="AG63" s="94">
        <v>0</v>
      </c>
      <c r="AH63" s="93"/>
      <c r="AI63" s="176"/>
      <c r="AJ63" s="178">
        <v>0</v>
      </c>
      <c r="AK63" s="94">
        <v>0</v>
      </c>
      <c r="AL63" s="94">
        <v>0</v>
      </c>
      <c r="AM63" s="91"/>
      <c r="AN63" s="177"/>
      <c r="AO63" s="178">
        <v>0</v>
      </c>
      <c r="AP63" s="94">
        <v>0</v>
      </c>
      <c r="AQ63" s="94">
        <v>0</v>
      </c>
      <c r="AR63" s="91"/>
      <c r="AS63" s="177"/>
      <c r="AT63" s="68">
        <f t="shared" si="45"/>
        <v>0</v>
      </c>
      <c r="AU63" s="9">
        <f>L63+Q63+V63+AA63+AF63+AK63+AP63</f>
        <v>1.5466693110967451E-2</v>
      </c>
      <c r="AV63" s="9">
        <f>M63+R63+W63+AB63+AG63+AL63+AQ63</f>
        <v>4.3737779264465398E-2</v>
      </c>
      <c r="AW63" s="9"/>
      <c r="AX63" s="69"/>
      <c r="AY63" s="68">
        <f t="shared" si="3"/>
        <v>0</v>
      </c>
      <c r="AZ63" s="69">
        <f>M63</f>
        <v>8.8617118548171489E-3</v>
      </c>
      <c r="BA63" s="68">
        <f t="shared" si="4"/>
        <v>0</v>
      </c>
      <c r="BB63" s="69">
        <f>R63</f>
        <v>3.487606740964825E-2</v>
      </c>
      <c r="BC63" s="68">
        <f t="shared" si="5"/>
        <v>0</v>
      </c>
      <c r="BD63" s="69">
        <f>W63</f>
        <v>0</v>
      </c>
      <c r="BE63" s="68">
        <f t="shared" si="6"/>
        <v>0</v>
      </c>
      <c r="BF63" s="69">
        <f>AB63</f>
        <v>0</v>
      </c>
      <c r="BG63" s="68">
        <f t="shared" si="7"/>
        <v>0</v>
      </c>
      <c r="BH63" s="69">
        <f>AG63</f>
        <v>0</v>
      </c>
      <c r="BI63" s="68">
        <f t="shared" si="8"/>
        <v>0</v>
      </c>
      <c r="BJ63" s="69">
        <f>AL63</f>
        <v>0</v>
      </c>
      <c r="BK63" s="9">
        <f t="shared" si="9"/>
        <v>0</v>
      </c>
      <c r="BL63" s="9">
        <f>AQ63</f>
        <v>0</v>
      </c>
      <c r="BM63" s="68">
        <f>AT63</f>
        <v>0</v>
      </c>
      <c r="BN63" s="9">
        <f>AV63</f>
        <v>4.3737779264465398E-2</v>
      </c>
      <c r="BO63" s="138">
        <f>AY63+((AZ63-AY63)*'9. BE assumptions'!K63)</f>
        <v>4.4308559274085745E-3</v>
      </c>
      <c r="BP63" s="139">
        <f>BA63+((BB63-BA63)*'9. BE assumptions'!L63)</f>
        <v>1.7438033704824125E-2</v>
      </c>
      <c r="BQ63" s="139">
        <f>BC63+((BD63-BC63)*'9. BE assumptions'!M63)</f>
        <v>0</v>
      </c>
      <c r="BR63" s="139">
        <f>BE63+((BF63-BE63)*'9. BE assumptions'!N63)</f>
        <v>0</v>
      </c>
      <c r="BS63" s="139">
        <f>BG63+((BH63-BG63)*'9. BE assumptions'!O63)</f>
        <v>0</v>
      </c>
      <c r="BT63" s="139">
        <f>BI63+((BJ63-BI63)*'9. BE assumptions'!P63)</f>
        <v>0</v>
      </c>
      <c r="BU63" s="140">
        <f>BK63+((BL63+BK63)*'9. BE assumptions'!Q63)</f>
        <v>0</v>
      </c>
      <c r="BV63" s="139">
        <f t="shared" si="11"/>
        <v>2.1868889632232699E-2</v>
      </c>
      <c r="BW63" s="140">
        <f t="shared" si="12"/>
        <v>0.31080947921917446</v>
      </c>
      <c r="BX63" s="139"/>
      <c r="BY63" s="90">
        <f>B63/100*'8. GVA assumptions'!F$8</f>
        <v>4.2089872643919814E-3</v>
      </c>
      <c r="BZ63" s="89">
        <f>C63/100*'8. GVA assumptions'!F$10</f>
        <v>1.4612810529864885E-2</v>
      </c>
      <c r="CA63" s="89">
        <f>D63/100*'8. GVA assumptions'!F$12</f>
        <v>3.5452110339364353E-4</v>
      </c>
      <c r="CB63" s="89">
        <f>E63/100*'8. GVA assumptions'!F$13</f>
        <v>9.0102927377571224E-3</v>
      </c>
      <c r="CC63" s="89">
        <f>F63/100*'8. GVA assumptions'!F$14</f>
        <v>2.7867233533924074E-3</v>
      </c>
      <c r="CD63" s="89">
        <f>G63/100*'8. GVA assumptions'!F$15</f>
        <v>3.7680849032862601E-3</v>
      </c>
      <c r="CE63" s="89">
        <f>H63/100*'8. GVA assumptions'!F$16</f>
        <v>0</v>
      </c>
      <c r="CF63" s="284">
        <f t="shared" si="13"/>
        <v>3.4741419892086303E-2</v>
      </c>
      <c r="CG63" s="10"/>
      <c r="CH63" s="68">
        <f>K63/100*'8. GVA assumptions'!$F$8</f>
        <v>0</v>
      </c>
      <c r="CI63" s="9">
        <f>L63/100*'8. GVA assumptions'!$F$8</f>
        <v>1.6053316770837723E-3</v>
      </c>
      <c r="CJ63" s="9">
        <f>M63/100*'8. GVA assumptions'!$F$8</f>
        <v>4.2089872643919814E-3</v>
      </c>
      <c r="CK63" s="9"/>
      <c r="CL63" s="69"/>
      <c r="CM63" s="68">
        <f>P63/100*'8. GVA assumptions'!$F$10</f>
        <v>0</v>
      </c>
      <c r="CN63" s="9">
        <f>Q63/100*'8. GVA assumptions'!$F$10</f>
        <v>5.0642725565699931E-3</v>
      </c>
      <c r="CO63" s="9">
        <f>R63/100*'8. GVA assumptions'!$F$10</f>
        <v>1.4612810529864885E-2</v>
      </c>
      <c r="CP63" s="86"/>
      <c r="CQ63" s="70"/>
      <c r="CR63" s="68">
        <f>U63/100*'8. GVA assumptions'!$F$12</f>
        <v>0</v>
      </c>
      <c r="CS63" s="9">
        <f>V63/100*'8. GVA assumptions'!$F$12</f>
        <v>0</v>
      </c>
      <c r="CT63" s="9">
        <f>W63/100*'8. GVA assumptions'!$F$12</f>
        <v>0</v>
      </c>
      <c r="CU63" s="86"/>
      <c r="CV63" s="70"/>
      <c r="CW63" s="68">
        <f>Z63/100*'8. GVA assumptions'!$F$13</f>
        <v>0</v>
      </c>
      <c r="CX63" s="9">
        <f>AA63/100*'8. GVA assumptions'!$F$13</f>
        <v>0</v>
      </c>
      <c r="CY63" s="9">
        <f>AB63/100*'8. GVA assumptions'!$F$13</f>
        <v>0</v>
      </c>
      <c r="CZ63" s="86"/>
      <c r="DA63" s="70"/>
      <c r="DB63" s="68">
        <f>AE63/100*'8. GVA assumptions'!$F$14</f>
        <v>0</v>
      </c>
      <c r="DC63" s="9">
        <f>AF63/100*'8. GVA assumptions'!$F$14</f>
        <v>0</v>
      </c>
      <c r="DD63" s="9">
        <f>AG63/100*'8. GVA assumptions'!$F$14</f>
        <v>0</v>
      </c>
      <c r="DE63" s="86"/>
      <c r="DF63" s="70"/>
      <c r="DG63" s="68">
        <f>AJ63/100*'8. GVA assumptions'!$F$15</f>
        <v>0</v>
      </c>
      <c r="DH63" s="9">
        <f>AK63/100*'8. GVA assumptions'!$F$15</f>
        <v>0</v>
      </c>
      <c r="DI63" s="9">
        <f>AL63/100*'8. GVA assumptions'!$F$15</f>
        <v>0</v>
      </c>
      <c r="DJ63" s="86"/>
      <c r="DK63" s="70"/>
      <c r="DL63" s="68">
        <f>AO63/100*'8. GVA assumptions'!$F$16</f>
        <v>0</v>
      </c>
      <c r="DM63" s="9">
        <f>AP63/100*'8. GVA assumptions'!$F$16</f>
        <v>0</v>
      </c>
      <c r="DN63" s="9">
        <f>AQ63/100*'8. GVA assumptions'!$F$16</f>
        <v>0</v>
      </c>
      <c r="DO63" s="86"/>
      <c r="DP63" s="70"/>
      <c r="DQ63" s="9">
        <f t="shared" si="47"/>
        <v>0</v>
      </c>
      <c r="DR63" s="10">
        <f>CI63+CN63+CS63+CX63+DC63+DH63+DM63</f>
        <v>6.6696042336537656E-3</v>
      </c>
      <c r="DS63" s="10">
        <f>CJ63+CO63+CT63+CY63+DD63+DI63+DN63</f>
        <v>1.8821797794256866E-2</v>
      </c>
      <c r="DT63" s="10"/>
      <c r="DU63" s="10"/>
      <c r="DV63" s="68">
        <f>AY63/100*'8. GVA assumptions'!$F$8</f>
        <v>0</v>
      </c>
      <c r="DW63" s="9">
        <f>AZ63/100*'8. GVA assumptions'!$F$8</f>
        <v>4.2089872643919814E-3</v>
      </c>
      <c r="DX63" s="9">
        <f>BA63/100*'8. GVA assumptions'!$F$10</f>
        <v>0</v>
      </c>
      <c r="DY63" s="9">
        <f>BB63/100*'8. GVA assumptions'!$F$10</f>
        <v>1.4612810529864885E-2</v>
      </c>
      <c r="DZ63" s="9">
        <f>BC63/100*'8. GVA assumptions'!$F$12</f>
        <v>0</v>
      </c>
      <c r="EA63" s="9">
        <f>BD63/100*'8. GVA assumptions'!$F$12</f>
        <v>0</v>
      </c>
      <c r="EB63" s="9">
        <f>BE63/100*'8. GVA assumptions'!$F$13</f>
        <v>0</v>
      </c>
      <c r="EC63" s="9">
        <f>BF63/100*'8. GVA assumptions'!$F$13</f>
        <v>0</v>
      </c>
      <c r="ED63" s="9">
        <f>BG63/100*'8. GVA assumptions'!$F$14</f>
        <v>0</v>
      </c>
      <c r="EE63" s="9">
        <f>BH63/100*'8. GVA assumptions'!$F$14</f>
        <v>0</v>
      </c>
      <c r="EF63" s="9">
        <f>BI63/100*'8. GVA assumptions'!$F$15</f>
        <v>0</v>
      </c>
      <c r="EG63" s="9">
        <f>BJ63/100*'8. GVA assumptions'!$F$15</f>
        <v>0</v>
      </c>
      <c r="EH63" s="9">
        <f>BK63/100*'8. GVA assumptions'!$F$16</f>
        <v>0</v>
      </c>
      <c r="EI63" s="9">
        <f>BL63/100*'8. GVA assumptions'!$F$16</f>
        <v>0</v>
      </c>
      <c r="EJ63" s="68">
        <f t="shared" si="14"/>
        <v>0</v>
      </c>
      <c r="EK63" s="9">
        <f t="shared" si="15"/>
        <v>1.8821797794256866E-2</v>
      </c>
      <c r="EL63" s="88">
        <f>BO63/100*'8. GVA assumptions'!$F$8</f>
        <v>2.1044936321959907E-3</v>
      </c>
      <c r="EM63" s="9">
        <f>BP63/100*'8. GVA assumptions'!$F$10</f>
        <v>7.3064052649324425E-3</v>
      </c>
      <c r="EN63" s="9">
        <f>BQ63/100*'8. GVA assumptions'!$F$12</f>
        <v>0</v>
      </c>
      <c r="EO63" s="9">
        <f>BR63/100*'8. GVA assumptions'!$F$13</f>
        <v>0</v>
      </c>
      <c r="EP63" s="9">
        <f>BS63/100*'8. GVA assumptions'!$F$14</f>
        <v>0</v>
      </c>
      <c r="EQ63" s="9">
        <f>BT63/100*'8. GVA assumptions'!$F$15</f>
        <v>0</v>
      </c>
      <c r="ER63" s="69">
        <f>BU63/100*'8. GVA assumptions'!$F$16</f>
        <v>0</v>
      </c>
      <c r="ES63" s="134">
        <f t="shared" si="30"/>
        <v>9.4108988971284332E-3</v>
      </c>
      <c r="ET63" s="140">
        <f t="shared" si="16"/>
        <v>0.13375149055988741</v>
      </c>
    </row>
    <row r="64" spans="1:150" ht="12.75">
      <c r="A64" s="292" t="s">
        <v>7</v>
      </c>
      <c r="B64" s="289">
        <f>SUM(B7:B63)</f>
        <v>0.16880824682698209</v>
      </c>
      <c r="C64" s="103">
        <f>SUM(C7:C63)</f>
        <v>0.85545657158147059</v>
      </c>
      <c r="D64" s="103">
        <f t="shared" ref="D64:I64" si="78">SUM(D7:D63)</f>
        <v>3.9161113840550849E-2</v>
      </c>
      <c r="E64" s="103">
        <f t="shared" si="78"/>
        <v>1.8446888848534386</v>
      </c>
      <c r="F64" s="103">
        <f t="shared" si="78"/>
        <v>0.66516583236570526</v>
      </c>
      <c r="G64" s="103">
        <f t="shared" si="78"/>
        <v>0.26668397777032937</v>
      </c>
      <c r="H64" s="103">
        <f t="shared" si="78"/>
        <v>0</v>
      </c>
      <c r="I64" s="293">
        <f t="shared" si="78"/>
        <v>3.8399646272384773</v>
      </c>
      <c r="J64" s="86"/>
      <c r="K64" s="297" t="s">
        <v>8</v>
      </c>
      <c r="L64" s="209" t="s">
        <v>8</v>
      </c>
      <c r="M64" s="209" t="s">
        <v>8</v>
      </c>
      <c r="N64" s="209" t="s">
        <v>8</v>
      </c>
      <c r="O64" s="298" t="s">
        <v>8</v>
      </c>
      <c r="P64" s="297" t="s">
        <v>8</v>
      </c>
      <c r="Q64" s="209" t="s">
        <v>8</v>
      </c>
      <c r="R64" s="209" t="s">
        <v>8</v>
      </c>
      <c r="S64" s="209" t="s">
        <v>8</v>
      </c>
      <c r="T64" s="298" t="s">
        <v>8</v>
      </c>
      <c r="U64" s="297" t="s">
        <v>8</v>
      </c>
      <c r="V64" s="209" t="s">
        <v>8</v>
      </c>
      <c r="W64" s="209" t="s">
        <v>8</v>
      </c>
      <c r="X64" s="209" t="s">
        <v>8</v>
      </c>
      <c r="Y64" s="298" t="s">
        <v>8</v>
      </c>
      <c r="Z64" s="297" t="s">
        <v>8</v>
      </c>
      <c r="AA64" s="209" t="s">
        <v>8</v>
      </c>
      <c r="AB64" s="209" t="s">
        <v>8</v>
      </c>
      <c r="AC64" s="209" t="s">
        <v>8</v>
      </c>
      <c r="AD64" s="298" t="s">
        <v>8</v>
      </c>
      <c r="AE64" s="297" t="s">
        <v>8</v>
      </c>
      <c r="AF64" s="209" t="s">
        <v>8</v>
      </c>
      <c r="AG64" s="209" t="s">
        <v>8</v>
      </c>
      <c r="AH64" s="209" t="s">
        <v>8</v>
      </c>
      <c r="AI64" s="298" t="s">
        <v>8</v>
      </c>
      <c r="AJ64" s="297" t="s">
        <v>8</v>
      </c>
      <c r="AK64" s="209" t="s">
        <v>8</v>
      </c>
      <c r="AL64" s="209" t="s">
        <v>8</v>
      </c>
      <c r="AM64" s="209" t="s">
        <v>8</v>
      </c>
      <c r="AN64" s="298" t="s">
        <v>8</v>
      </c>
      <c r="AO64" s="297" t="s">
        <v>8</v>
      </c>
      <c r="AP64" s="209" t="s">
        <v>8</v>
      </c>
      <c r="AQ64" s="209" t="s">
        <v>8</v>
      </c>
      <c r="AR64" s="209" t="s">
        <v>8</v>
      </c>
      <c r="AS64" s="298" t="s">
        <v>8</v>
      </c>
      <c r="AT64" s="297" t="s">
        <v>8</v>
      </c>
      <c r="AU64" s="209" t="s">
        <v>8</v>
      </c>
      <c r="AV64" s="209" t="s">
        <v>8</v>
      </c>
      <c r="AW64" s="209" t="s">
        <v>8</v>
      </c>
      <c r="AX64" s="298" t="s">
        <v>8</v>
      </c>
      <c r="AY64" s="289">
        <f>SUM(AY7:AY63)</f>
        <v>1.1486951659431487E-2</v>
      </c>
      <c r="AZ64" s="299">
        <f>SUM(AZ7:AZ63)</f>
        <v>0.10912002736553836</v>
      </c>
      <c r="BA64" s="289">
        <f t="shared" ref="BA64:BJ64" si="79">SUM(BA7:BA63)</f>
        <v>4.6467240247785513E-3</v>
      </c>
      <c r="BB64" s="299">
        <f t="shared" si="79"/>
        <v>0.82928369175687577</v>
      </c>
      <c r="BC64" s="289">
        <f t="shared" si="79"/>
        <v>0</v>
      </c>
      <c r="BD64" s="299">
        <f t="shared" si="79"/>
        <v>4.8914523941571501E-8</v>
      </c>
      <c r="BE64" s="289">
        <f t="shared" si="79"/>
        <v>6.6802172316967917E-2</v>
      </c>
      <c r="BF64" s="299">
        <f t="shared" si="79"/>
        <v>0.55764265181945238</v>
      </c>
      <c r="BG64" s="289">
        <f t="shared" si="79"/>
        <v>3.7845051967847383E-2</v>
      </c>
      <c r="BH64" s="299">
        <f t="shared" si="79"/>
        <v>0.4302579048670368</v>
      </c>
      <c r="BI64" s="289">
        <f t="shared" si="79"/>
        <v>2.9354470722038485E-2</v>
      </c>
      <c r="BJ64" s="299">
        <f t="shared" si="79"/>
        <v>0.16299432995799726</v>
      </c>
      <c r="BK64" s="103">
        <f>SUM(BK7:BK63)</f>
        <v>0</v>
      </c>
      <c r="BL64" s="103">
        <f>SUM(BL7:BL63)</f>
        <v>0</v>
      </c>
      <c r="BM64" s="289">
        <f>SUM(BM7:BM63)</f>
        <v>0.15013537069106384</v>
      </c>
      <c r="BN64" s="103">
        <f t="shared" ref="BN64" si="80">SUM(BN7:BN63)</f>
        <v>2.0892986546814249</v>
      </c>
      <c r="BO64" s="300">
        <f>SUM(BO7:BO63)</f>
        <v>5.8885163328208714E-2</v>
      </c>
      <c r="BP64" s="103">
        <f t="shared" ref="BP64:BU64" si="81">SUM(BP7:BP63)</f>
        <v>0.41640609870331913</v>
      </c>
      <c r="BQ64" s="103">
        <f t="shared" si="81"/>
        <v>2.445726197078575E-8</v>
      </c>
      <c r="BR64" s="103">
        <f t="shared" si="81"/>
        <v>0.19008729219258905</v>
      </c>
      <c r="BS64" s="103">
        <f>SUM(BS7:BS63)</f>
        <v>0.1367126288456717</v>
      </c>
      <c r="BT64" s="103">
        <f>SUM(BT7:BT63)</f>
        <v>6.5430699889400271E-2</v>
      </c>
      <c r="BU64" s="103">
        <f t="shared" si="81"/>
        <v>0</v>
      </c>
      <c r="BV64" s="289">
        <f>SUM(BO64:BU64)</f>
        <v>0.86752190741645085</v>
      </c>
      <c r="BW64" s="301">
        <f t="shared" si="12"/>
        <v>12.329571221481526</v>
      </c>
      <c r="BX64" s="139"/>
      <c r="BY64" s="68">
        <f>SUM(BY7:BY63)</f>
        <v>8.0177709753999474E-2</v>
      </c>
      <c r="BZ64" s="9">
        <f>SUM(BZ7:BZ63)</f>
        <v>0.35842988402957404</v>
      </c>
      <c r="CA64" s="9">
        <f t="shared" ref="CA64:CF64" si="82">SUM(CA7:CA63)</f>
        <v>2.1889381327649095E-2</v>
      </c>
      <c r="CB64" s="9">
        <f t="shared" si="82"/>
        <v>0.89323235510361332</v>
      </c>
      <c r="CC64" s="9">
        <f t="shared" si="82"/>
        <v>0.2947719889778479</v>
      </c>
      <c r="CD64" s="9">
        <f t="shared" si="82"/>
        <v>0.15662197591382476</v>
      </c>
      <c r="CE64" s="9">
        <f t="shared" si="82"/>
        <v>0</v>
      </c>
      <c r="CF64" s="283">
        <f t="shared" si="82"/>
        <v>1.8051232951065082</v>
      </c>
      <c r="CG64" s="10"/>
      <c r="CH64" s="297" t="s">
        <v>8</v>
      </c>
      <c r="CI64" s="209" t="s">
        <v>8</v>
      </c>
      <c r="CJ64" s="209" t="s">
        <v>8</v>
      </c>
      <c r="CK64" s="209" t="s">
        <v>8</v>
      </c>
      <c r="CL64" s="298" t="s">
        <v>8</v>
      </c>
      <c r="CM64" s="297" t="s">
        <v>8</v>
      </c>
      <c r="CN64" s="209" t="s">
        <v>8</v>
      </c>
      <c r="CO64" s="209" t="s">
        <v>8</v>
      </c>
      <c r="CP64" s="209" t="s">
        <v>8</v>
      </c>
      <c r="CQ64" s="298" t="s">
        <v>8</v>
      </c>
      <c r="CR64" s="297" t="s">
        <v>8</v>
      </c>
      <c r="CS64" s="209" t="s">
        <v>8</v>
      </c>
      <c r="CT64" s="209" t="s">
        <v>8</v>
      </c>
      <c r="CU64" s="209" t="s">
        <v>8</v>
      </c>
      <c r="CV64" s="298" t="s">
        <v>8</v>
      </c>
      <c r="CW64" s="297" t="s">
        <v>8</v>
      </c>
      <c r="CX64" s="209" t="s">
        <v>8</v>
      </c>
      <c r="CY64" s="209" t="s">
        <v>8</v>
      </c>
      <c r="CZ64" s="209" t="s">
        <v>8</v>
      </c>
      <c r="DA64" s="298" t="s">
        <v>8</v>
      </c>
      <c r="DB64" s="297" t="s">
        <v>8</v>
      </c>
      <c r="DC64" s="209" t="s">
        <v>8</v>
      </c>
      <c r="DD64" s="209" t="s">
        <v>8</v>
      </c>
      <c r="DE64" s="209" t="s">
        <v>8</v>
      </c>
      <c r="DF64" s="298" t="s">
        <v>8</v>
      </c>
      <c r="DG64" s="297" t="s">
        <v>8</v>
      </c>
      <c r="DH64" s="209" t="s">
        <v>8</v>
      </c>
      <c r="DI64" s="209" t="s">
        <v>8</v>
      </c>
      <c r="DJ64" s="209" t="s">
        <v>8</v>
      </c>
      <c r="DK64" s="298" t="s">
        <v>8</v>
      </c>
      <c r="DL64" s="297" t="s">
        <v>8</v>
      </c>
      <c r="DM64" s="209" t="s">
        <v>8</v>
      </c>
      <c r="DN64" s="209" t="s">
        <v>8</v>
      </c>
      <c r="DO64" s="209" t="s">
        <v>8</v>
      </c>
      <c r="DP64" s="298" t="s">
        <v>8</v>
      </c>
      <c r="DQ64" s="209" t="s">
        <v>8</v>
      </c>
      <c r="DR64" s="209" t="s">
        <v>8</v>
      </c>
      <c r="DS64" s="209" t="s">
        <v>8</v>
      </c>
      <c r="DT64" s="209" t="s">
        <v>8</v>
      </c>
      <c r="DU64" s="209" t="s">
        <v>8</v>
      </c>
      <c r="DV64" s="289">
        <f>AY64/100*'8. GVA assumptions'!$F$8</f>
        <v>5.4558796351465303E-3</v>
      </c>
      <c r="DW64" s="103">
        <f>AZ64/100*'8. GVA assumptions'!$F$8</f>
        <v>5.1828000390465444E-2</v>
      </c>
      <c r="DX64" s="103">
        <f>BA64/100*'8. GVA assumptions'!$F$10</f>
        <v>1.9469424967298798E-3</v>
      </c>
      <c r="DY64" s="103">
        <f>BB64/100*'8. GVA assumptions'!$F$10</f>
        <v>0.34746364378793704</v>
      </c>
      <c r="DZ64" s="103">
        <f>BC64/100*'8. GVA assumptions'!$F$12</f>
        <v>0</v>
      </c>
      <c r="EA64" s="103">
        <f>BD64/100*'8. GVA assumptions'!$F$12</f>
        <v>2.7341118829689002E-8</v>
      </c>
      <c r="EB64" s="103">
        <f>BE64/100*'8. GVA assumptions'!$F$13</f>
        <v>3.2346842979684036E-2</v>
      </c>
      <c r="EC64" s="103">
        <f>BF64/100*'8. GVA assumptions'!$F$13</f>
        <v>0.27002084919619818</v>
      </c>
      <c r="ED64" s="103">
        <f>BG64/100*'8. GVA assumptions'!$F$14</f>
        <v>1.6771248159059154E-2</v>
      </c>
      <c r="EE64" s="103">
        <f>BH64/100*'8. GVA assumptions'!$F$14</f>
        <v>0.19067121643940452</v>
      </c>
      <c r="EF64" s="103">
        <f>BI64/100*'8. GVA assumptions'!$F$15</f>
        <v>1.7239712879750294E-2</v>
      </c>
      <c r="EG64" s="103">
        <f>BJ64/100*'8. GVA assumptions'!$F$15</f>
        <v>9.5725638391207873E-2</v>
      </c>
      <c r="EH64" s="103">
        <f>BK64/100*'8. GVA assumptions'!$F$16</f>
        <v>0</v>
      </c>
      <c r="EI64" s="299">
        <f>BL64/100*'8. GVA assumptions'!$F$16</f>
        <v>0</v>
      </c>
      <c r="EJ64" s="317">
        <f t="shared" ref="EJ64" si="83">SUM(EJ7:EJ63)</f>
        <v>7.3760626150369893E-2</v>
      </c>
      <c r="EK64" s="322">
        <f>SUM(EK7:EK63)</f>
        <v>0.95570937554633184</v>
      </c>
      <c r="EL64" s="300">
        <f>BO64/100*'8. GVA assumptions'!$F$8</f>
        <v>2.7968287230569887E-2</v>
      </c>
      <c r="EM64" s="103">
        <f>BP64/100*'8. GVA assumptions'!$F$10</f>
        <v>0.17447103058839936</v>
      </c>
      <c r="EN64" s="103">
        <f>BQ64/100*'8. GVA assumptions'!$F$12</f>
        <v>1.3670559414844501E-8</v>
      </c>
      <c r="EO64" s="103">
        <f>BR64/100*'8. GVA assumptions'!$F$13</f>
        <v>9.2043770130888478E-2</v>
      </c>
      <c r="EP64" s="103">
        <f>BS64/100*'8. GVA assumptions'!$F$14</f>
        <v>6.0584972291650552E-2</v>
      </c>
      <c r="EQ64" s="103">
        <f>BT64/100*'8. GVA assumptions'!$F$15</f>
        <v>3.8427076076268524E-2</v>
      </c>
      <c r="ER64" s="299">
        <f>BU64/100*'8. GVA assumptions'!$F$16</f>
        <v>0</v>
      </c>
      <c r="ES64" s="289">
        <f>SUM(EL64:ER64)</f>
        <v>0.39349514998833623</v>
      </c>
      <c r="ET64" s="301">
        <f t="shared" si="16"/>
        <v>5.592511768996447</v>
      </c>
    </row>
    <row r="65" spans="1:150" ht="13.5" thickBot="1">
      <c r="A65" s="294" t="s">
        <v>168</v>
      </c>
      <c r="B65" s="295">
        <f>B64-B12-B14-B16-B24-B26-B44</f>
        <v>0.16763993120237861</v>
      </c>
      <c r="C65" s="105">
        <f t="shared" ref="C65:H65" si="84">C64-C12-C14-C16-C24-C26-C44</f>
        <v>0.85154516514052525</v>
      </c>
      <c r="D65" s="105">
        <f t="shared" si="84"/>
        <v>3.916106492602691E-2</v>
      </c>
      <c r="E65" s="105">
        <f t="shared" si="84"/>
        <v>1.8058999647416567</v>
      </c>
      <c r="F65" s="105">
        <f t="shared" si="84"/>
        <v>0.64136460888239433</v>
      </c>
      <c r="G65" s="105">
        <f t="shared" si="84"/>
        <v>0.23765250158737014</v>
      </c>
      <c r="H65" s="105">
        <f t="shared" si="84"/>
        <v>0</v>
      </c>
      <c r="I65" s="296">
        <f>I64-I12-I14-I16-I24-I26-I44</f>
        <v>3.7432632364803524</v>
      </c>
      <c r="J65" s="86"/>
      <c r="K65" s="302" t="s">
        <v>8</v>
      </c>
      <c r="L65" s="303" t="s">
        <v>8</v>
      </c>
      <c r="M65" s="303" t="s">
        <v>8</v>
      </c>
      <c r="N65" s="303" t="s">
        <v>8</v>
      </c>
      <c r="O65" s="304" t="s">
        <v>8</v>
      </c>
      <c r="P65" s="302" t="s">
        <v>8</v>
      </c>
      <c r="Q65" s="303" t="s">
        <v>8</v>
      </c>
      <c r="R65" s="303" t="s">
        <v>8</v>
      </c>
      <c r="S65" s="303" t="s">
        <v>8</v>
      </c>
      <c r="T65" s="304" t="s">
        <v>8</v>
      </c>
      <c r="U65" s="302" t="s">
        <v>8</v>
      </c>
      <c r="V65" s="303" t="s">
        <v>8</v>
      </c>
      <c r="W65" s="303" t="s">
        <v>8</v>
      </c>
      <c r="X65" s="303" t="s">
        <v>8</v>
      </c>
      <c r="Y65" s="304" t="s">
        <v>8</v>
      </c>
      <c r="Z65" s="302" t="s">
        <v>8</v>
      </c>
      <c r="AA65" s="303" t="s">
        <v>8</v>
      </c>
      <c r="AB65" s="303" t="s">
        <v>8</v>
      </c>
      <c r="AC65" s="303" t="s">
        <v>8</v>
      </c>
      <c r="AD65" s="304" t="s">
        <v>8</v>
      </c>
      <c r="AE65" s="302" t="s">
        <v>8</v>
      </c>
      <c r="AF65" s="303" t="s">
        <v>8</v>
      </c>
      <c r="AG65" s="303" t="s">
        <v>8</v>
      </c>
      <c r="AH65" s="303" t="s">
        <v>8</v>
      </c>
      <c r="AI65" s="304" t="s">
        <v>8</v>
      </c>
      <c r="AJ65" s="302" t="s">
        <v>8</v>
      </c>
      <c r="AK65" s="303" t="s">
        <v>8</v>
      </c>
      <c r="AL65" s="303" t="s">
        <v>8</v>
      </c>
      <c r="AM65" s="303" t="s">
        <v>8</v>
      </c>
      <c r="AN65" s="304" t="s">
        <v>8</v>
      </c>
      <c r="AO65" s="302" t="s">
        <v>8</v>
      </c>
      <c r="AP65" s="303" t="s">
        <v>8</v>
      </c>
      <c r="AQ65" s="303" t="s">
        <v>8</v>
      </c>
      <c r="AR65" s="303" t="s">
        <v>8</v>
      </c>
      <c r="AS65" s="304" t="s">
        <v>8</v>
      </c>
      <c r="AT65" s="302" t="s">
        <v>8</v>
      </c>
      <c r="AU65" s="303" t="s">
        <v>8</v>
      </c>
      <c r="AV65" s="303" t="s">
        <v>8</v>
      </c>
      <c r="AW65" s="303" t="s">
        <v>8</v>
      </c>
      <c r="AX65" s="304" t="s">
        <v>8</v>
      </c>
      <c r="AY65" s="295">
        <f>AY64-AY11</f>
        <v>1.1486951659431487E-2</v>
      </c>
      <c r="AZ65" s="305">
        <f>AZ64-AZ12-AZ14-AZ16-AZ26-AZ44</f>
        <v>0.10795171174093489</v>
      </c>
      <c r="BA65" s="295">
        <f>BA64-BA11</f>
        <v>4.6467240247785513E-3</v>
      </c>
      <c r="BB65" s="305">
        <f>BB64-BB12-BB14-BB16-BB26-BB44</f>
        <v>0.8253925424632943</v>
      </c>
      <c r="BC65" s="295">
        <f>BC64</f>
        <v>0</v>
      </c>
      <c r="BD65" s="305">
        <f>BD64</f>
        <v>4.8914523941571501E-8</v>
      </c>
      <c r="BE65" s="295">
        <f>BE64-BE11</f>
        <v>6.6802172316967917E-2</v>
      </c>
      <c r="BF65" s="305">
        <f>BF64-BF12-BF14-BF16-BF26-BF44</f>
        <v>0.51885373170767057</v>
      </c>
      <c r="BG65" s="295">
        <f>BG64-BG11</f>
        <v>3.7840832738198778E-2</v>
      </c>
      <c r="BH65" s="305">
        <f>BH64-BH12-BH14-BH16-BH26-BH44</f>
        <v>0.40645668138372587</v>
      </c>
      <c r="BI65" s="295">
        <f>BI64-BI11</f>
        <v>2.931854444086052E-2</v>
      </c>
      <c r="BJ65" s="305">
        <f>BJ64-BJ12-BJ14-BJ16-BJ26-BJ44</f>
        <v>0.13396285377503803</v>
      </c>
      <c r="BK65" s="105">
        <f>BK64</f>
        <v>0</v>
      </c>
      <c r="BL65" s="105">
        <f>BL64</f>
        <v>0</v>
      </c>
      <c r="BM65" s="295">
        <f>AY65+BA65+BC65+BE65+BG65+BI65+BK65</f>
        <v>0.15009522518023724</v>
      </c>
      <c r="BN65" s="105">
        <f>AZ65+BB65+BD65+BF65+BH65+BJ65+BL65</f>
        <v>1.9926175699851876</v>
      </c>
      <c r="BO65" s="306">
        <f>BO64-(BO12*'9. BE assumptions'!K11)-(BO14*'9. BE assumptions'!K13)-(BO16*'9. BE assumptions'!K15)-(BO26*'9. BE assumptions'!K25)-(BO44*'9. BE assumptions'!L43)</f>
        <v>5.830100551590698E-2</v>
      </c>
      <c r="BP65" s="105">
        <f>BP64-(BP12*'9. BE assumptions'!L11)-(BP14*'9. BE assumptions'!L13)-(BP16*'9. BE assumptions'!L15)-(BP26*'9. BE assumptions'!L25)-(BP44*'9. BE assumptions'!M43)</f>
        <v>0.41446052405652839</v>
      </c>
      <c r="BQ65" s="105">
        <f>BQ64</f>
        <v>2.445726197078575E-8</v>
      </c>
      <c r="BR65" s="105">
        <f>BR64-(BR12*'9. BE assumptions'!N11)-(BR14*'9. BE assumptions'!N13)-(BR16*'9. BE assumptions'!N15)-(BR26*'9. BE assumptions'!N25)-(BR44*'9. BE assumptions'!O43)</f>
        <v>0.18039006216464359</v>
      </c>
      <c r="BS65" s="105">
        <f>BS64-(BS12*'9. BE assumptions'!O11)-(BS14*'9. BE assumptions'!O13)-(BS16*'9. BE assumptions'!O15)-(BS26*'9. BE assumptions'!O25)-(BS44*'9. BE assumptions'!P43)</f>
        <v>0.13069597387780416</v>
      </c>
      <c r="BT65" s="105">
        <f>BT64-(BT12*'9. BE assumptions'!P11)-(BT14*'9. BE assumptions'!P13)-(BT16*'9. BE assumptions'!P15)-(BT26*'9. BE assumptions'!P25)-(BT44*'9. BE assumptions'!Q43)</f>
        <v>5.7676302156979282E-2</v>
      </c>
      <c r="BU65" s="305">
        <f>BU64</f>
        <v>0</v>
      </c>
      <c r="BV65" s="307">
        <f>SUM(BO65:BU65)</f>
        <v>0.84152389222912438</v>
      </c>
      <c r="BW65" s="308">
        <f t="shared" si="12"/>
        <v>11.960076944588959</v>
      </c>
      <c r="BX65" s="139"/>
      <c r="BY65" s="90">
        <f>BY64-BY12-BY14-BY16-BY24-BY26-BY44</f>
        <v>7.9622802794113046E-2</v>
      </c>
      <c r="BZ65" s="89">
        <f t="shared" ref="BZ65" si="85">BZ64-BZ12-BZ14-BZ16-BZ24-BZ26-BZ44</f>
        <v>0.35679103408254664</v>
      </c>
      <c r="CA65" s="89">
        <f t="shared" ref="CA65" si="86">CA64-CA12-CA14-CA16-CA24-CA26-CA44</f>
        <v>2.1889353986530264E-2</v>
      </c>
      <c r="CB65" s="89">
        <f t="shared" ref="CB65" si="87">CB64-CB12-CB14-CB16-CB24-CB26-CB44</f>
        <v>0.87445004511743607</v>
      </c>
      <c r="CC65" s="89">
        <f t="shared" ref="CC65" si="88">CC64-CC12-CC14-CC16-CC24-CC26-CC44</f>
        <v>0.28422434259419466</v>
      </c>
      <c r="CD65" s="89">
        <f t="shared" ref="CD65" si="89">CD64-CD12-CD14-CD16-CD24-CD26-CD44</f>
        <v>0.13957195588080235</v>
      </c>
      <c r="CE65" s="89">
        <f t="shared" ref="CE65" si="90">CE64-CE12-CE14-CE16-CE24-CE26-CE44</f>
        <v>0</v>
      </c>
      <c r="CF65" s="286">
        <f>CF64-CF12-CF14-CF16-CF24-CF26-CF44</f>
        <v>1.7565495344556226</v>
      </c>
      <c r="CG65" s="10"/>
      <c r="CH65" s="302" t="s">
        <v>8</v>
      </c>
      <c r="CI65" s="303" t="s">
        <v>8</v>
      </c>
      <c r="CJ65" s="303" t="s">
        <v>8</v>
      </c>
      <c r="CK65" s="303" t="s">
        <v>8</v>
      </c>
      <c r="CL65" s="304" t="s">
        <v>8</v>
      </c>
      <c r="CM65" s="302" t="s">
        <v>8</v>
      </c>
      <c r="CN65" s="303" t="s">
        <v>8</v>
      </c>
      <c r="CO65" s="303" t="s">
        <v>8</v>
      </c>
      <c r="CP65" s="303" t="s">
        <v>8</v>
      </c>
      <c r="CQ65" s="304" t="s">
        <v>8</v>
      </c>
      <c r="CR65" s="302" t="s">
        <v>8</v>
      </c>
      <c r="CS65" s="303" t="s">
        <v>8</v>
      </c>
      <c r="CT65" s="303" t="s">
        <v>8</v>
      </c>
      <c r="CU65" s="303" t="s">
        <v>8</v>
      </c>
      <c r="CV65" s="304" t="s">
        <v>8</v>
      </c>
      <c r="CW65" s="302" t="s">
        <v>8</v>
      </c>
      <c r="CX65" s="303" t="s">
        <v>8</v>
      </c>
      <c r="CY65" s="303" t="s">
        <v>8</v>
      </c>
      <c r="CZ65" s="303" t="s">
        <v>8</v>
      </c>
      <c r="DA65" s="304" t="s">
        <v>8</v>
      </c>
      <c r="DB65" s="302" t="s">
        <v>8</v>
      </c>
      <c r="DC65" s="303" t="s">
        <v>8</v>
      </c>
      <c r="DD65" s="303" t="s">
        <v>8</v>
      </c>
      <c r="DE65" s="303" t="s">
        <v>8</v>
      </c>
      <c r="DF65" s="304" t="s">
        <v>8</v>
      </c>
      <c r="DG65" s="302" t="s">
        <v>8</v>
      </c>
      <c r="DH65" s="303" t="s">
        <v>8</v>
      </c>
      <c r="DI65" s="303" t="s">
        <v>8</v>
      </c>
      <c r="DJ65" s="303" t="s">
        <v>8</v>
      </c>
      <c r="DK65" s="304" t="s">
        <v>8</v>
      </c>
      <c r="DL65" s="302" t="s">
        <v>8</v>
      </c>
      <c r="DM65" s="303" t="s">
        <v>8</v>
      </c>
      <c r="DN65" s="303" t="s">
        <v>8</v>
      </c>
      <c r="DO65" s="303" t="s">
        <v>8</v>
      </c>
      <c r="DP65" s="304" t="s">
        <v>8</v>
      </c>
      <c r="DQ65" s="303" t="s">
        <v>8</v>
      </c>
      <c r="DR65" s="303" t="s">
        <v>8</v>
      </c>
      <c r="DS65" s="303" t="s">
        <v>8</v>
      </c>
      <c r="DT65" s="303" t="s">
        <v>8</v>
      </c>
      <c r="DU65" s="303" t="s">
        <v>8</v>
      </c>
      <c r="DV65" s="295">
        <f>AY65/100*'8. GVA assumptions'!$F$8</f>
        <v>5.4558796351465303E-3</v>
      </c>
      <c r="DW65" s="105">
        <f>AZ65/100*'8. GVA assumptions'!$F$8</f>
        <v>5.1273093430579009E-2</v>
      </c>
      <c r="DX65" s="105">
        <f>BA65/100*'8. GVA assumptions'!$F$10</f>
        <v>1.9469424967298798E-3</v>
      </c>
      <c r="DY65" s="105">
        <f>BB65/100*'8. GVA assumptions'!$F$10</f>
        <v>0.34583328143364261</v>
      </c>
      <c r="DZ65" s="105">
        <f>BC65/100*'8. GVA assumptions'!$F$12</f>
        <v>0</v>
      </c>
      <c r="EA65" s="105">
        <f>BD65/100*'8. GVA assumptions'!$F$12</f>
        <v>2.7341118829689002E-8</v>
      </c>
      <c r="EB65" s="105">
        <f>BE65/100*'8. GVA assumptions'!$F$13</f>
        <v>3.2346842979684036E-2</v>
      </c>
      <c r="EC65" s="105">
        <f>BF65/100*'8. GVA assumptions'!$F$13</f>
        <v>0.25123853921002109</v>
      </c>
      <c r="ED65" s="105">
        <f>BG65/100*'8. GVA assumptions'!$F$14</f>
        <v>1.6769378383651345E-2</v>
      </c>
      <c r="EE65" s="105">
        <f>BH65/100*'8. GVA assumptions'!$F$14</f>
        <v>0.18012357005575125</v>
      </c>
      <c r="EF65" s="105">
        <f>BI65/100*'8. GVA assumptions'!$F$15</f>
        <v>1.7218613580150921E-2</v>
      </c>
      <c r="EG65" s="105">
        <f>BJ65/100*'8. GVA assumptions'!$F$15</f>
        <v>7.8675618358185456E-2</v>
      </c>
      <c r="EH65" s="105">
        <f>BK65/100*'8. GVA assumptions'!$F$16</f>
        <v>0</v>
      </c>
      <c r="EI65" s="305">
        <f>BL65/100*'8. GVA assumptions'!$F$16</f>
        <v>0</v>
      </c>
      <c r="EJ65" s="318">
        <f>DV65+DX65+DZ65+EB65+ED65+EF65+EH65</f>
        <v>7.3737657075362714E-2</v>
      </c>
      <c r="EK65" s="323">
        <f>DW65+DY65+EA65+EC65+EE65+EG65+EI65</f>
        <v>0.90714412982929826</v>
      </c>
      <c r="EL65" s="306">
        <f>BO65/100*'8. GVA assumptions'!$F$8</f>
        <v>2.7690833750626666E-2</v>
      </c>
      <c r="EM65" s="105">
        <f>BP65/100*'8. GVA assumptions'!$F$10</f>
        <v>0.17365584941125217</v>
      </c>
      <c r="EN65" s="105">
        <f>BQ65/100*'8. GVA assumptions'!$F$12</f>
        <v>1.3670559414844501E-8</v>
      </c>
      <c r="EO65" s="105">
        <f>BR65/100*'8. GVA assumptions'!$F$13</f>
        <v>8.7348192634344179E-2</v>
      </c>
      <c r="EP65" s="105">
        <f>BS65/100*'8. GVA assumptions'!$F$14</f>
        <v>5.7918657719291874E-2</v>
      </c>
      <c r="EQ65" s="105">
        <f>BT65/100*'8. GVA assumptions'!$F$15</f>
        <v>3.3872962608231819E-2</v>
      </c>
      <c r="ER65" s="305">
        <f>BU65/100*'8. GVA assumptions'!$F$16</f>
        <v>0</v>
      </c>
      <c r="ES65" s="307">
        <f>SUM(EL65:ER65)</f>
        <v>0.38048650979430615</v>
      </c>
      <c r="ET65" s="308">
        <f t="shared" si="16"/>
        <v>5.4076277281489036</v>
      </c>
    </row>
    <row r="66" spans="1:150" s="86" customFormat="1">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c r="BP66"/>
      <c r="BQ66"/>
      <c r="BR66"/>
      <c r="BS66"/>
      <c r="BT66"/>
      <c r="BU66"/>
      <c r="BV66"/>
      <c r="BW66"/>
      <c r="BX66"/>
      <c r="BY66" s="9"/>
      <c r="BZ66" s="9"/>
      <c r="CA66" s="9"/>
      <c r="CB66" s="9"/>
      <c r="CC66" s="9"/>
      <c r="CD66" s="9"/>
      <c r="CE66" s="9"/>
      <c r="CF66" s="9"/>
      <c r="CG66" s="9"/>
      <c r="CH66" s="9"/>
      <c r="CI66" s="9"/>
      <c r="CJ66" s="9"/>
      <c r="CK66" s="9"/>
      <c r="CL66" s="9"/>
      <c r="CM66" s="9"/>
      <c r="EH66" s="9"/>
      <c r="EI66" s="9"/>
      <c r="EL66"/>
      <c r="EM66"/>
      <c r="EN66"/>
      <c r="EO66"/>
      <c r="EP66"/>
      <c r="EQ66"/>
      <c r="ER66"/>
      <c r="ES66"/>
      <c r="ET66"/>
    </row>
    <row r="67" spans="1:150" s="86" customFormat="1">
      <c r="I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c r="BP67"/>
      <c r="BQ67"/>
      <c r="BR67"/>
      <c r="BS67"/>
      <c r="BT67"/>
      <c r="BU67"/>
      <c r="BV67"/>
      <c r="BW67"/>
      <c r="BX67"/>
      <c r="BY67" s="9"/>
      <c r="BZ67" s="9"/>
      <c r="CA67" s="9"/>
      <c r="CB67" s="9"/>
      <c r="CC67" s="9"/>
      <c r="CD67" s="9"/>
      <c r="CE67" s="9"/>
      <c r="CF67" s="9"/>
      <c r="CG67" s="9"/>
      <c r="CH67" s="9"/>
      <c r="CI67" s="9"/>
      <c r="CJ67" s="9"/>
      <c r="CK67" s="9"/>
      <c r="CL67" s="9"/>
      <c r="CM67" s="9"/>
      <c r="EL67"/>
      <c r="EM67"/>
      <c r="EN67"/>
      <c r="EO67"/>
      <c r="EP67"/>
      <c r="EQ67"/>
      <c r="ER67"/>
      <c r="ES67"/>
      <c r="ET67"/>
    </row>
    <row r="68" spans="1:150" s="86" customFormat="1">
      <c r="A68" s="86" t="s">
        <v>169</v>
      </c>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113"/>
      <c r="AZ68" s="113"/>
      <c r="BA68" s="113"/>
      <c r="BB68" s="113"/>
      <c r="BC68" s="113"/>
      <c r="BD68" s="113"/>
      <c r="BE68" s="113"/>
      <c r="BF68" s="113"/>
      <c r="BG68" s="113"/>
      <c r="BH68" s="113"/>
      <c r="BI68" s="113"/>
      <c r="BJ68" s="113"/>
      <c r="BK68" s="113"/>
      <c r="BL68" s="113"/>
      <c r="BM68" s="113"/>
      <c r="BN68" s="113"/>
      <c r="BO68"/>
      <c r="BP68"/>
      <c r="BQ68"/>
      <c r="BR68"/>
      <c r="BS68"/>
      <c r="BT68"/>
      <c r="BU68"/>
      <c r="BV68"/>
      <c r="BW68"/>
      <c r="BX68"/>
      <c r="BY68" s="9"/>
      <c r="BZ68" s="9"/>
      <c r="CA68" s="9"/>
      <c r="CB68" s="9"/>
      <c r="CC68" s="9"/>
      <c r="CD68" s="9"/>
      <c r="CE68" s="9"/>
      <c r="CF68" s="9"/>
      <c r="CG68" s="9"/>
      <c r="CH68" s="9"/>
      <c r="CI68" s="9"/>
      <c r="CJ68" s="9"/>
      <c r="CK68" s="9"/>
      <c r="CL68" s="9"/>
      <c r="CM68" s="9"/>
      <c r="EL68"/>
      <c r="EM68"/>
      <c r="EN68"/>
      <c r="EO68"/>
      <c r="EP68"/>
      <c r="EQ68"/>
      <c r="ER68"/>
      <c r="ES68"/>
      <c r="ET68"/>
    </row>
    <row r="69" spans="1:150" s="86" customFormat="1">
      <c r="A69" s="86" t="s">
        <v>175</v>
      </c>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c r="BP69"/>
      <c r="BQ69"/>
      <c r="BR69"/>
      <c r="BS69"/>
      <c r="BT69"/>
      <c r="BU69"/>
      <c r="BV69"/>
      <c r="BW69"/>
      <c r="BX69"/>
      <c r="BY69" s="9"/>
      <c r="BZ69" s="9"/>
      <c r="CA69" s="9"/>
      <c r="CB69" s="9"/>
      <c r="CC69" s="9"/>
      <c r="CD69" s="9"/>
      <c r="CE69" s="9"/>
      <c r="CF69" s="9"/>
      <c r="CG69" s="9"/>
      <c r="CH69" s="9"/>
      <c r="CI69" s="9"/>
      <c r="CJ69" s="9"/>
      <c r="CK69" s="9"/>
      <c r="CL69" s="9"/>
      <c r="CM69" s="9"/>
      <c r="EL69"/>
      <c r="EM69"/>
      <c r="EN69"/>
      <c r="EO69"/>
      <c r="EP69"/>
      <c r="EQ69"/>
      <c r="ER69"/>
      <c r="ES69"/>
      <c r="ET69"/>
    </row>
    <row r="70" spans="1:150" s="86" customFormat="1">
      <c r="A70" s="86" t="s">
        <v>257</v>
      </c>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c r="BP70"/>
      <c r="BQ70"/>
      <c r="BR70"/>
      <c r="BS70"/>
      <c r="BT70"/>
      <c r="BU70"/>
      <c r="BV70"/>
      <c r="BW70"/>
      <c r="BX70"/>
      <c r="BY70" s="9"/>
      <c r="BZ70" s="9"/>
      <c r="CA70" s="9"/>
      <c r="CB70" s="9"/>
      <c r="CC70" s="9"/>
      <c r="CD70" s="9"/>
      <c r="CE70" s="9"/>
      <c r="CF70" s="9"/>
      <c r="CG70" s="9"/>
      <c r="CH70" s="9"/>
      <c r="CI70" s="9"/>
      <c r="CJ70" s="9"/>
      <c r="CK70" s="9"/>
      <c r="CL70" s="9"/>
      <c r="CM70" s="9"/>
      <c r="EL70"/>
      <c r="EM70"/>
      <c r="EN70"/>
      <c r="EO70"/>
      <c r="EP70"/>
      <c r="EQ70"/>
      <c r="ER70"/>
      <c r="ES70"/>
      <c r="ET70"/>
    </row>
    <row r="71" spans="1:150" s="86" customFormat="1">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c r="BP71"/>
      <c r="BQ71"/>
      <c r="BR71"/>
      <c r="BS71"/>
      <c r="BT71"/>
      <c r="BU71"/>
      <c r="BV71"/>
      <c r="BW71"/>
      <c r="BX71"/>
      <c r="BY71" s="9"/>
      <c r="BZ71" s="9"/>
      <c r="CA71" s="9"/>
      <c r="CB71" s="9"/>
      <c r="CC71" s="9"/>
      <c r="CD71" s="9"/>
      <c r="CE71" s="9"/>
      <c r="CF71" s="9"/>
      <c r="CG71" s="9"/>
      <c r="CH71" s="9"/>
      <c r="CI71" s="9"/>
      <c r="CJ71" s="9"/>
      <c r="CK71" s="9"/>
      <c r="CL71" s="9"/>
      <c r="CM71" s="9"/>
      <c r="EL71"/>
      <c r="EM71"/>
      <c r="EN71"/>
      <c r="EO71"/>
      <c r="EP71"/>
      <c r="EQ71"/>
      <c r="ER71"/>
      <c r="ES71"/>
      <c r="ET71"/>
    </row>
    <row r="72" spans="1:150" s="86" customFormat="1">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c r="BP72"/>
      <c r="BQ72"/>
      <c r="BR72"/>
      <c r="BS72"/>
      <c r="BT72"/>
      <c r="BU72"/>
      <c r="BV72"/>
      <c r="BW72"/>
      <c r="BX72"/>
      <c r="BY72" s="9"/>
      <c r="BZ72" s="9"/>
      <c r="CA72" s="9"/>
      <c r="CB72" s="9"/>
      <c r="CC72" s="9"/>
      <c r="CD72" s="9"/>
      <c r="CE72" s="9"/>
      <c r="CF72" s="9"/>
      <c r="CG72" s="9"/>
      <c r="CH72" s="9"/>
      <c r="CI72" s="9"/>
      <c r="CJ72" s="9"/>
      <c r="CK72" s="9"/>
      <c r="CL72" s="9"/>
      <c r="CM72" s="9"/>
      <c r="EL72"/>
      <c r="EM72"/>
      <c r="EN72"/>
      <c r="EO72"/>
      <c r="EP72"/>
      <c r="EQ72"/>
      <c r="ER72"/>
      <c r="ES72"/>
      <c r="ET72"/>
    </row>
    <row r="73" spans="1:150" s="86" customFormat="1">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c r="BP73"/>
      <c r="BQ73"/>
      <c r="BR73"/>
      <c r="BS73"/>
      <c r="BT73"/>
      <c r="BU73"/>
      <c r="BV73"/>
      <c r="BW73"/>
      <c r="BX73"/>
      <c r="BY73" s="9"/>
      <c r="BZ73" s="9"/>
      <c r="CA73" s="9"/>
      <c r="CB73" s="9"/>
      <c r="CC73" s="9"/>
      <c r="CD73" s="9"/>
      <c r="CE73" s="9"/>
      <c r="CF73" s="9"/>
      <c r="CG73" s="9"/>
      <c r="CH73" s="9"/>
      <c r="CI73" s="9"/>
      <c r="CJ73" s="9"/>
      <c r="CK73" s="9"/>
      <c r="CL73" s="9"/>
      <c r="CM73" s="9"/>
      <c r="EL73"/>
      <c r="EM73"/>
      <c r="EN73"/>
      <c r="EO73"/>
      <c r="EP73"/>
      <c r="EQ73"/>
      <c r="ER73"/>
      <c r="ES73"/>
      <c r="ET73"/>
    </row>
    <row r="74" spans="1:150" s="86" customFormat="1">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c r="BP74"/>
      <c r="BQ74"/>
      <c r="BR74"/>
      <c r="BS74"/>
      <c r="BT74"/>
      <c r="BU74"/>
      <c r="BV74"/>
      <c r="BW74"/>
      <c r="BX74"/>
      <c r="BY74" s="9"/>
      <c r="BZ74" s="9"/>
      <c r="CA74" s="9"/>
      <c r="CB74" s="9"/>
      <c r="CC74" s="9"/>
      <c r="CD74" s="9"/>
      <c r="CE74" s="9"/>
      <c r="CF74" s="9"/>
      <c r="CG74" s="9"/>
      <c r="CH74" s="9"/>
      <c r="CI74" s="9"/>
      <c r="CJ74" s="9"/>
      <c r="CK74" s="9"/>
      <c r="CL74" s="9"/>
      <c r="CM74" s="9"/>
      <c r="EL74"/>
      <c r="EM74"/>
      <c r="EN74"/>
      <c r="EO74"/>
      <c r="EP74"/>
      <c r="EQ74"/>
      <c r="ER74"/>
      <c r="ES74"/>
      <c r="ET74"/>
    </row>
    <row r="75" spans="1:150" s="86" customFormat="1">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c r="BP75"/>
      <c r="BQ75"/>
      <c r="BR75"/>
      <c r="BS75"/>
      <c r="BT75"/>
      <c r="BU75"/>
      <c r="BV75"/>
      <c r="BW75"/>
      <c r="BX75"/>
      <c r="BY75" s="9"/>
      <c r="BZ75" s="9"/>
      <c r="CA75" s="9"/>
      <c r="CB75" s="9"/>
      <c r="CC75" s="9"/>
      <c r="CD75" s="9"/>
      <c r="CE75" s="9"/>
      <c r="CF75" s="9"/>
      <c r="CG75" s="9"/>
      <c r="CH75" s="9"/>
      <c r="CI75" s="9"/>
      <c r="CJ75" s="9"/>
      <c r="CK75" s="9"/>
      <c r="CL75" s="9"/>
      <c r="CM75" s="9"/>
      <c r="EL75"/>
      <c r="EM75"/>
      <c r="EN75"/>
      <c r="EO75"/>
      <c r="EP75"/>
      <c r="EQ75"/>
      <c r="ER75"/>
      <c r="ES75"/>
      <c r="ET75"/>
    </row>
    <row r="76" spans="1:150" s="86" customFormat="1">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c r="BP76"/>
      <c r="BQ76"/>
      <c r="BR76"/>
      <c r="BS76"/>
      <c r="BT76"/>
      <c r="BU76"/>
      <c r="BV76"/>
      <c r="BW76"/>
      <c r="BX76"/>
      <c r="BY76" s="9"/>
      <c r="BZ76" s="9"/>
      <c r="CA76" s="9"/>
      <c r="CB76" s="9"/>
      <c r="CC76" s="9"/>
      <c r="CD76" s="9"/>
      <c r="CE76" s="9"/>
      <c r="CF76" s="9"/>
      <c r="CG76" s="9"/>
      <c r="CH76" s="9"/>
      <c r="CI76" s="9"/>
      <c r="CJ76" s="9"/>
      <c r="CK76" s="9"/>
      <c r="CL76" s="9"/>
      <c r="CM76" s="9"/>
      <c r="EL76"/>
      <c r="EM76"/>
      <c r="EN76"/>
      <c r="EO76"/>
      <c r="EP76"/>
      <c r="EQ76"/>
      <c r="ER76"/>
      <c r="ES76"/>
      <c r="ET76"/>
    </row>
    <row r="77" spans="1:150" s="86" customFormat="1">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c r="BP77"/>
      <c r="BQ77"/>
      <c r="BR77"/>
      <c r="BS77"/>
      <c r="BT77"/>
      <c r="BU77"/>
      <c r="BV77"/>
      <c r="BW77"/>
      <c r="BX77"/>
      <c r="BY77" s="9"/>
      <c r="BZ77" s="9"/>
      <c r="CA77" s="9"/>
      <c r="CB77" s="9"/>
      <c r="CC77" s="9"/>
      <c r="CD77" s="9"/>
      <c r="CE77" s="9"/>
      <c r="CF77" s="9"/>
      <c r="CG77" s="9"/>
      <c r="CH77" s="9"/>
      <c r="CI77" s="9"/>
      <c r="CJ77" s="9"/>
      <c r="CK77" s="9"/>
      <c r="CL77" s="9"/>
      <c r="CM77" s="9"/>
      <c r="EL77"/>
      <c r="EM77"/>
      <c r="EN77"/>
      <c r="EO77"/>
      <c r="EP77"/>
      <c r="EQ77"/>
      <c r="ER77"/>
      <c r="ES77"/>
      <c r="ET77"/>
    </row>
    <row r="78" spans="1:150" s="86" customFormat="1">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c r="BP78"/>
      <c r="BQ78"/>
      <c r="BR78"/>
      <c r="BS78"/>
      <c r="BT78"/>
      <c r="BU78"/>
      <c r="BV78"/>
      <c r="BW78"/>
      <c r="BX78"/>
      <c r="BY78" s="9"/>
      <c r="BZ78" s="9"/>
      <c r="CA78" s="9"/>
      <c r="CB78" s="9"/>
      <c r="CC78" s="9"/>
      <c r="CD78" s="9"/>
      <c r="CE78" s="9"/>
      <c r="CF78" s="9"/>
      <c r="CG78" s="9"/>
      <c r="CH78" s="9"/>
      <c r="CI78" s="9"/>
      <c r="CJ78" s="9"/>
      <c r="CK78" s="9"/>
      <c r="CL78" s="9"/>
      <c r="CM78" s="9"/>
      <c r="EL78"/>
      <c r="EM78"/>
      <c r="EN78"/>
      <c r="EO78"/>
      <c r="EP78"/>
      <c r="EQ78"/>
      <c r="ER78"/>
      <c r="ES78"/>
      <c r="ET78"/>
    </row>
    <row r="79" spans="1:150" s="86" customFormat="1">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c r="BP79"/>
      <c r="BQ79"/>
      <c r="BR79"/>
      <c r="BS79"/>
      <c r="BT79"/>
      <c r="BU79"/>
      <c r="BV79"/>
      <c r="BW79"/>
      <c r="BX79"/>
      <c r="BY79" s="9"/>
      <c r="BZ79" s="9"/>
      <c r="CA79" s="9"/>
      <c r="CB79" s="9"/>
      <c r="CC79" s="9"/>
      <c r="CD79" s="9"/>
      <c r="CE79" s="9"/>
      <c r="CF79" s="9"/>
      <c r="CG79" s="9"/>
      <c r="CH79" s="9"/>
      <c r="CI79" s="9"/>
      <c r="CJ79" s="9"/>
      <c r="CK79" s="9"/>
      <c r="CL79" s="9"/>
      <c r="CM79" s="9"/>
      <c r="EL79"/>
      <c r="EM79"/>
      <c r="EN79"/>
      <c r="EO79"/>
      <c r="EP79"/>
      <c r="EQ79"/>
      <c r="ER79"/>
      <c r="ES79"/>
      <c r="ET79"/>
    </row>
    <row r="80" spans="1:150" s="86" customFormat="1">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c r="BP80"/>
      <c r="BQ80"/>
      <c r="BR80"/>
      <c r="BS80"/>
      <c r="BT80"/>
      <c r="BU80"/>
      <c r="BV80"/>
      <c r="BW80"/>
      <c r="BX80"/>
      <c r="BY80" s="9"/>
      <c r="BZ80" s="9"/>
      <c r="CA80" s="9"/>
      <c r="CB80" s="9"/>
      <c r="CC80" s="9"/>
      <c r="CD80" s="9"/>
      <c r="CE80" s="9"/>
      <c r="CF80" s="9"/>
      <c r="CG80" s="9"/>
      <c r="CH80" s="9"/>
      <c r="CI80" s="9"/>
      <c r="CJ80" s="9"/>
      <c r="CK80" s="9"/>
      <c r="CL80" s="9"/>
      <c r="CM80" s="9"/>
      <c r="EL80"/>
      <c r="EM80"/>
      <c r="EN80"/>
      <c r="EO80"/>
      <c r="EP80"/>
      <c r="EQ80"/>
      <c r="ER80"/>
      <c r="ES80"/>
      <c r="ET80"/>
    </row>
    <row r="81" spans="11:150" s="86" customFormat="1">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c r="BP81"/>
      <c r="BQ81"/>
      <c r="BR81"/>
      <c r="BS81"/>
      <c r="BT81"/>
      <c r="BU81"/>
      <c r="BV81"/>
      <c r="BW81"/>
      <c r="BX81"/>
      <c r="BY81" s="9"/>
      <c r="BZ81" s="9"/>
      <c r="CA81" s="9"/>
      <c r="CB81" s="9"/>
      <c r="CC81" s="9"/>
      <c r="CD81" s="9"/>
      <c r="CE81" s="9"/>
      <c r="CF81" s="9"/>
      <c r="CG81" s="9"/>
      <c r="CH81" s="9"/>
      <c r="CI81" s="9"/>
      <c r="CJ81" s="9"/>
      <c r="CK81" s="9"/>
      <c r="CL81" s="9"/>
      <c r="CM81" s="9"/>
      <c r="EL81"/>
      <c r="EM81"/>
      <c r="EN81"/>
      <c r="EO81"/>
      <c r="EP81"/>
      <c r="EQ81"/>
      <c r="ER81"/>
      <c r="ES81"/>
      <c r="ET81"/>
    </row>
    <row r="82" spans="11:150" s="86" customFormat="1">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c r="BP82"/>
      <c r="BQ82"/>
      <c r="BR82"/>
      <c r="BS82"/>
      <c r="BT82"/>
      <c r="BU82"/>
      <c r="BV82"/>
      <c r="BW82"/>
      <c r="BX82"/>
      <c r="BY82" s="9"/>
      <c r="BZ82" s="9"/>
      <c r="CA82" s="9"/>
      <c r="CB82" s="9"/>
      <c r="CC82" s="9"/>
      <c r="CD82" s="9"/>
      <c r="CE82" s="9"/>
      <c r="CF82" s="9"/>
      <c r="CG82" s="9"/>
      <c r="CH82" s="9"/>
      <c r="CI82" s="9"/>
      <c r="CJ82" s="9"/>
      <c r="CK82" s="9"/>
      <c r="CL82" s="9"/>
      <c r="CM82" s="9"/>
      <c r="EL82"/>
      <c r="EM82"/>
      <c r="EN82"/>
      <c r="EO82"/>
      <c r="EP82"/>
      <c r="EQ82"/>
      <c r="ER82"/>
      <c r="ES82"/>
      <c r="ET82"/>
    </row>
    <row r="83" spans="11:150" s="86" customFormat="1">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c r="BP83"/>
      <c r="BQ83"/>
      <c r="BR83"/>
      <c r="BS83"/>
      <c r="BT83"/>
      <c r="BU83"/>
      <c r="BV83"/>
      <c r="BW83"/>
      <c r="BX83"/>
      <c r="BY83" s="9"/>
      <c r="BZ83" s="9"/>
      <c r="CA83" s="9"/>
      <c r="CB83" s="9"/>
      <c r="CC83" s="9"/>
      <c r="CD83" s="9"/>
      <c r="CE83" s="9"/>
      <c r="CF83" s="9"/>
      <c r="CG83" s="9"/>
      <c r="CH83" s="9"/>
      <c r="CI83" s="9"/>
      <c r="CJ83" s="9"/>
      <c r="CK83" s="9"/>
      <c r="CL83" s="9"/>
      <c r="CM83" s="9"/>
      <c r="EL83"/>
      <c r="EM83"/>
      <c r="EN83"/>
      <c r="EO83"/>
      <c r="EP83"/>
      <c r="EQ83"/>
      <c r="ER83"/>
      <c r="ES83"/>
      <c r="ET83"/>
    </row>
    <row r="84" spans="11:150" s="86" customFormat="1">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c r="BP84"/>
      <c r="BQ84"/>
      <c r="BR84"/>
      <c r="BS84"/>
      <c r="BT84"/>
      <c r="BU84"/>
      <c r="BV84"/>
      <c r="BW84"/>
      <c r="BX84"/>
      <c r="BY84" s="9"/>
      <c r="BZ84" s="9"/>
      <c r="CA84" s="9"/>
      <c r="CB84" s="9"/>
      <c r="CC84" s="9"/>
      <c r="CD84" s="9"/>
      <c r="CE84" s="9"/>
      <c r="CF84" s="9"/>
      <c r="CG84" s="9"/>
      <c r="CH84" s="9"/>
      <c r="CI84" s="9"/>
      <c r="CJ84" s="9"/>
      <c r="CK84" s="9"/>
      <c r="CL84" s="9"/>
      <c r="CM84" s="9"/>
      <c r="EL84"/>
      <c r="EM84"/>
      <c r="EN84"/>
      <c r="EO84"/>
      <c r="EP84"/>
      <c r="EQ84"/>
      <c r="ER84"/>
      <c r="ES84"/>
      <c r="ET84"/>
    </row>
    <row r="85" spans="11:150" s="86" customFormat="1">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c r="BP85"/>
      <c r="BQ85"/>
      <c r="BR85"/>
      <c r="BS85"/>
      <c r="BT85"/>
      <c r="BU85"/>
      <c r="BV85"/>
      <c r="BW85"/>
      <c r="BX85"/>
      <c r="BY85" s="9"/>
      <c r="BZ85" s="9"/>
      <c r="CA85" s="9"/>
      <c r="CB85" s="9"/>
      <c r="CC85" s="9"/>
      <c r="CD85" s="9"/>
      <c r="CE85" s="9"/>
      <c r="CF85" s="9"/>
      <c r="CG85" s="9"/>
      <c r="CH85" s="9"/>
      <c r="CI85" s="9"/>
      <c r="CJ85" s="9"/>
      <c r="CK85" s="9"/>
      <c r="CL85" s="9"/>
      <c r="CM85" s="9"/>
      <c r="EL85"/>
      <c r="EM85"/>
      <c r="EN85"/>
      <c r="EO85"/>
      <c r="EP85"/>
      <c r="EQ85"/>
      <c r="ER85"/>
      <c r="ES85"/>
      <c r="ET85"/>
    </row>
    <row r="86" spans="11:150" s="86" customFormat="1">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c r="BP86"/>
      <c r="BQ86"/>
      <c r="BR86"/>
      <c r="BS86"/>
      <c r="BT86"/>
      <c r="BU86"/>
      <c r="BV86"/>
      <c r="BW86"/>
      <c r="BX86"/>
      <c r="BY86" s="9"/>
      <c r="BZ86" s="9"/>
      <c r="CA86" s="9"/>
      <c r="CB86" s="9"/>
      <c r="CC86" s="9"/>
      <c r="CD86" s="9"/>
      <c r="CE86" s="9"/>
      <c r="CF86" s="9"/>
      <c r="CG86" s="9"/>
      <c r="CH86" s="9"/>
      <c r="CI86" s="9"/>
      <c r="CJ86" s="9"/>
      <c r="CK86" s="9"/>
      <c r="CL86" s="9"/>
      <c r="CM86" s="9"/>
      <c r="EL86"/>
      <c r="EM86"/>
      <c r="EN86"/>
      <c r="EO86"/>
      <c r="EP86"/>
      <c r="EQ86"/>
      <c r="ER86"/>
      <c r="ES86"/>
      <c r="ET86"/>
    </row>
    <row r="87" spans="11:150" s="86" customFormat="1">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c r="BP87"/>
      <c r="BQ87"/>
      <c r="BR87"/>
      <c r="BS87"/>
      <c r="BT87"/>
      <c r="BU87"/>
      <c r="BV87"/>
      <c r="BW87"/>
      <c r="BX87"/>
      <c r="BY87" s="9"/>
      <c r="BZ87" s="9"/>
      <c r="CA87" s="9"/>
      <c r="CB87" s="9"/>
      <c r="CC87" s="9"/>
      <c r="CD87" s="9"/>
      <c r="CE87" s="9"/>
      <c r="CF87" s="9"/>
      <c r="CG87" s="9"/>
      <c r="CH87" s="9"/>
      <c r="CI87" s="9"/>
      <c r="CJ87" s="9"/>
      <c r="CK87" s="9"/>
      <c r="CL87" s="9"/>
      <c r="CM87" s="9"/>
      <c r="EL87"/>
      <c r="EM87"/>
      <c r="EN87"/>
      <c r="EO87"/>
      <c r="EP87"/>
      <c r="EQ87"/>
      <c r="ER87"/>
      <c r="ES87"/>
      <c r="ET87"/>
    </row>
    <row r="88" spans="11:150" s="86" customFormat="1">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c r="BP88"/>
      <c r="BQ88"/>
      <c r="BR88"/>
      <c r="BS88"/>
      <c r="BT88"/>
      <c r="BU88"/>
      <c r="BV88"/>
      <c r="BW88"/>
      <c r="BX88"/>
      <c r="BY88" s="9"/>
      <c r="BZ88" s="9"/>
      <c r="CA88" s="9"/>
      <c r="CB88" s="9"/>
      <c r="CC88" s="9"/>
      <c r="CD88" s="9"/>
      <c r="CE88" s="9"/>
      <c r="CF88" s="9"/>
      <c r="CG88" s="9"/>
      <c r="CH88" s="9"/>
      <c r="CI88" s="9"/>
      <c r="CJ88" s="9"/>
      <c r="CK88" s="9"/>
      <c r="CL88" s="9"/>
      <c r="CM88" s="9"/>
      <c r="EL88"/>
      <c r="EM88"/>
      <c r="EN88"/>
      <c r="EO88"/>
      <c r="EP88"/>
      <c r="EQ88"/>
      <c r="ER88"/>
      <c r="ES88"/>
      <c r="ET88"/>
    </row>
    <row r="89" spans="11:150" s="86" customFormat="1">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c r="BP89"/>
      <c r="BQ89"/>
      <c r="BR89"/>
      <c r="BS89"/>
      <c r="BT89"/>
      <c r="BU89"/>
      <c r="BV89"/>
      <c r="BW89"/>
      <c r="BX89"/>
      <c r="BY89" s="9"/>
      <c r="BZ89" s="9"/>
      <c r="CA89" s="9"/>
      <c r="CB89" s="9"/>
      <c r="CC89" s="9"/>
      <c r="CD89" s="9"/>
      <c r="CE89" s="9"/>
      <c r="CF89" s="9"/>
      <c r="CG89" s="9"/>
      <c r="CH89" s="9"/>
      <c r="CI89" s="9"/>
      <c r="CJ89" s="9"/>
      <c r="CK89" s="9"/>
      <c r="CL89" s="9"/>
      <c r="CM89" s="9"/>
      <c r="EL89"/>
      <c r="EM89"/>
      <c r="EN89"/>
      <c r="EO89"/>
      <c r="EP89"/>
      <c r="EQ89"/>
      <c r="ER89"/>
      <c r="ES89"/>
      <c r="ET89"/>
    </row>
    <row r="90" spans="11:150" s="86" customFormat="1">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c r="BP90"/>
      <c r="BQ90"/>
      <c r="BR90"/>
      <c r="BS90"/>
      <c r="BT90"/>
      <c r="BU90"/>
      <c r="BV90"/>
      <c r="BW90"/>
      <c r="BX90"/>
      <c r="BY90" s="9"/>
      <c r="BZ90" s="9"/>
      <c r="CA90" s="9"/>
      <c r="CB90" s="9"/>
      <c r="CC90" s="9"/>
      <c r="CD90" s="9"/>
      <c r="CE90" s="9"/>
      <c r="CF90" s="9"/>
      <c r="CG90" s="9"/>
      <c r="CH90" s="9"/>
      <c r="CI90" s="9"/>
      <c r="CJ90" s="9"/>
      <c r="CK90" s="9"/>
      <c r="CL90" s="9"/>
      <c r="CM90" s="9"/>
      <c r="EL90"/>
      <c r="EM90"/>
      <c r="EN90"/>
      <c r="EO90"/>
      <c r="EP90"/>
      <c r="EQ90"/>
      <c r="ER90"/>
      <c r="ES90"/>
      <c r="ET90"/>
    </row>
    <row r="91" spans="11:150" s="86" customFormat="1">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c r="BP91"/>
      <c r="BQ91"/>
      <c r="BR91"/>
      <c r="BS91"/>
      <c r="BT91"/>
      <c r="BU91"/>
      <c r="BV91"/>
      <c r="BW91"/>
      <c r="BX91"/>
      <c r="BY91" s="9"/>
      <c r="BZ91" s="9"/>
      <c r="CA91" s="9"/>
      <c r="CB91" s="9"/>
      <c r="CC91" s="9"/>
      <c r="CD91" s="9"/>
      <c r="CE91" s="9"/>
      <c r="CF91" s="9"/>
      <c r="CG91" s="9"/>
      <c r="CH91" s="9"/>
      <c r="CI91" s="9"/>
      <c r="CJ91" s="9"/>
      <c r="CK91" s="9"/>
      <c r="CL91" s="9"/>
      <c r="CM91" s="9"/>
      <c r="EL91"/>
      <c r="EM91"/>
      <c r="EN91"/>
      <c r="EO91"/>
      <c r="EP91"/>
      <c r="EQ91"/>
      <c r="ER91"/>
      <c r="ES91"/>
      <c r="ET91"/>
    </row>
    <row r="92" spans="11:150" s="86" customFormat="1">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c r="BP92"/>
      <c r="BQ92"/>
      <c r="BR92"/>
      <c r="BS92"/>
      <c r="BT92"/>
      <c r="BU92"/>
      <c r="BV92"/>
      <c r="BW92"/>
      <c r="BX92"/>
      <c r="BY92" s="9"/>
      <c r="BZ92" s="9"/>
      <c r="CA92" s="9"/>
      <c r="CB92" s="9"/>
      <c r="CC92" s="9"/>
      <c r="CD92" s="9"/>
      <c r="CE92" s="9"/>
      <c r="CF92" s="9"/>
      <c r="CG92" s="9"/>
      <c r="CH92" s="9"/>
      <c r="CI92" s="9"/>
      <c r="CJ92" s="9"/>
      <c r="CK92" s="9"/>
      <c r="CL92" s="9"/>
      <c r="CM92" s="9"/>
      <c r="EL92"/>
      <c r="EM92"/>
      <c r="EN92"/>
      <c r="EO92"/>
      <c r="EP92"/>
      <c r="EQ92"/>
      <c r="ER92"/>
      <c r="ES92"/>
      <c r="ET92"/>
    </row>
    <row r="93" spans="11:150" s="86" customFormat="1">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c r="BP93"/>
      <c r="BQ93"/>
      <c r="BR93"/>
      <c r="BS93"/>
      <c r="BT93"/>
      <c r="BU93"/>
      <c r="BV93"/>
      <c r="BW93"/>
      <c r="BX93"/>
      <c r="BY93" s="9"/>
      <c r="BZ93" s="9"/>
      <c r="CA93" s="9"/>
      <c r="CB93" s="9"/>
      <c r="CC93" s="9"/>
      <c r="CD93" s="9"/>
      <c r="CE93" s="9"/>
      <c r="CF93" s="9"/>
      <c r="CG93" s="9"/>
      <c r="CH93" s="9"/>
      <c r="CI93" s="9"/>
      <c r="CJ93" s="9"/>
      <c r="CK93" s="9"/>
      <c r="CL93" s="9"/>
      <c r="CM93" s="9"/>
      <c r="EL93"/>
      <c r="EM93"/>
      <c r="EN93"/>
      <c r="EO93"/>
      <c r="EP93"/>
      <c r="EQ93"/>
      <c r="ER93"/>
      <c r="ES93"/>
      <c r="ET93"/>
    </row>
    <row r="94" spans="11:150" s="86" customFormat="1">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c r="BP94"/>
      <c r="BQ94"/>
      <c r="BR94"/>
      <c r="BS94"/>
      <c r="BT94"/>
      <c r="BU94"/>
      <c r="BV94"/>
      <c r="BW94"/>
      <c r="BX94"/>
      <c r="BY94" s="9"/>
      <c r="BZ94" s="9"/>
      <c r="CA94" s="9"/>
      <c r="CB94" s="9"/>
      <c r="CC94" s="9"/>
      <c r="CD94" s="9"/>
      <c r="CE94" s="9"/>
      <c r="CF94" s="9"/>
      <c r="CG94" s="9"/>
      <c r="CH94" s="9"/>
      <c r="CI94" s="9"/>
      <c r="CJ94" s="9"/>
      <c r="CK94" s="9"/>
      <c r="CL94" s="9"/>
      <c r="CM94" s="9"/>
      <c r="EL94"/>
      <c r="EM94"/>
      <c r="EN94"/>
      <c r="EO94"/>
      <c r="EP94"/>
      <c r="EQ94"/>
      <c r="ER94"/>
      <c r="ES94"/>
      <c r="ET94"/>
    </row>
    <row r="95" spans="11:150" s="86" customFormat="1">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c r="BP95"/>
      <c r="BQ95"/>
      <c r="BR95"/>
      <c r="BS95"/>
      <c r="BT95"/>
      <c r="BU95"/>
      <c r="BV95"/>
      <c r="BW95"/>
      <c r="BX95"/>
      <c r="BY95" s="9"/>
      <c r="BZ95" s="9"/>
      <c r="CA95" s="9"/>
      <c r="CB95" s="9"/>
      <c r="CC95" s="9"/>
      <c r="CD95" s="9"/>
      <c r="CE95" s="9"/>
      <c r="CF95" s="9"/>
      <c r="CG95" s="9"/>
      <c r="CH95" s="9"/>
      <c r="CI95" s="9"/>
      <c r="CJ95" s="9"/>
      <c r="CK95" s="9"/>
      <c r="CL95" s="9"/>
      <c r="CM95" s="9"/>
      <c r="EL95"/>
      <c r="EM95"/>
      <c r="EN95"/>
      <c r="EO95"/>
      <c r="EP95"/>
      <c r="EQ95"/>
      <c r="ER95"/>
      <c r="ES95"/>
      <c r="ET95"/>
    </row>
    <row r="96" spans="11:150" s="86" customFormat="1">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c r="BP96"/>
      <c r="BQ96"/>
      <c r="BR96"/>
      <c r="BS96"/>
      <c r="BT96"/>
      <c r="BU96"/>
      <c r="BV96"/>
      <c r="BW96"/>
      <c r="BX96"/>
      <c r="BY96" s="9"/>
      <c r="BZ96" s="9"/>
      <c r="CA96" s="9"/>
      <c r="CB96" s="9"/>
      <c r="CC96" s="9"/>
      <c r="CD96" s="9"/>
      <c r="CE96" s="9"/>
      <c r="CF96" s="9"/>
      <c r="CG96" s="9"/>
      <c r="CH96" s="9"/>
      <c r="CI96" s="9"/>
      <c r="CJ96" s="9"/>
      <c r="CK96" s="9"/>
      <c r="CL96" s="9"/>
      <c r="CM96" s="9"/>
      <c r="EL96"/>
      <c r="EM96"/>
      <c r="EN96"/>
      <c r="EO96"/>
      <c r="EP96"/>
      <c r="EQ96"/>
      <c r="ER96"/>
      <c r="ES96"/>
      <c r="ET96"/>
    </row>
    <row r="97" spans="11:150" s="86" customFormat="1">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c r="BP97"/>
      <c r="BQ97"/>
      <c r="BR97"/>
      <c r="BS97"/>
      <c r="BT97"/>
      <c r="BU97"/>
      <c r="BV97"/>
      <c r="BW97"/>
      <c r="BX97"/>
      <c r="BY97" s="9"/>
      <c r="BZ97" s="9"/>
      <c r="CA97" s="9"/>
      <c r="CB97" s="9"/>
      <c r="CC97" s="9"/>
      <c r="CD97" s="9"/>
      <c r="CE97" s="9"/>
      <c r="CF97" s="9"/>
      <c r="CG97" s="9"/>
      <c r="CH97" s="9"/>
      <c r="CI97" s="9"/>
      <c r="CJ97" s="9"/>
      <c r="CK97" s="9"/>
      <c r="CL97" s="9"/>
      <c r="CM97" s="9"/>
      <c r="EL97"/>
      <c r="EM97"/>
      <c r="EN97"/>
      <c r="EO97"/>
      <c r="EP97"/>
      <c r="EQ97"/>
      <c r="ER97"/>
      <c r="ES97"/>
      <c r="ET97"/>
    </row>
    <row r="98" spans="11:150" s="86" customFormat="1">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c r="BP98"/>
      <c r="BQ98"/>
      <c r="BR98"/>
      <c r="BS98"/>
      <c r="BT98"/>
      <c r="BU98"/>
      <c r="BV98"/>
      <c r="BW98"/>
      <c r="BX98"/>
      <c r="BY98" s="9"/>
      <c r="BZ98" s="9"/>
      <c r="CA98" s="9"/>
      <c r="CB98" s="9"/>
      <c r="CC98" s="9"/>
      <c r="CD98" s="9"/>
      <c r="CE98" s="9"/>
      <c r="CF98" s="9"/>
      <c r="CG98" s="9"/>
      <c r="CH98" s="9"/>
      <c r="CI98" s="9"/>
      <c r="CJ98" s="9"/>
      <c r="CK98" s="9"/>
      <c r="CL98" s="9"/>
      <c r="CM98" s="9"/>
      <c r="EL98"/>
      <c r="EM98"/>
      <c r="EN98"/>
      <c r="EO98"/>
      <c r="EP98"/>
      <c r="EQ98"/>
      <c r="ER98"/>
      <c r="ES98"/>
      <c r="ET98"/>
    </row>
    <row r="99" spans="11:150" s="86" customFormat="1">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c r="BP99"/>
      <c r="BQ99"/>
      <c r="BR99"/>
      <c r="BS99"/>
      <c r="BT99"/>
      <c r="BU99"/>
      <c r="BV99"/>
      <c r="BW99"/>
      <c r="BX99"/>
      <c r="BY99" s="9"/>
      <c r="BZ99" s="9"/>
      <c r="CA99" s="9"/>
      <c r="CB99" s="9"/>
      <c r="CC99" s="9"/>
      <c r="CD99" s="9"/>
      <c r="CE99" s="9"/>
      <c r="CF99" s="9"/>
      <c r="CG99" s="9"/>
      <c r="CH99" s="9"/>
      <c r="CI99" s="9"/>
      <c r="CJ99" s="9"/>
      <c r="CK99" s="9"/>
      <c r="CL99" s="9"/>
      <c r="CM99" s="9"/>
      <c r="EL99"/>
      <c r="EM99"/>
      <c r="EN99"/>
      <c r="EO99"/>
      <c r="EP99"/>
      <c r="EQ99"/>
      <c r="ER99"/>
      <c r="ES99"/>
      <c r="ET99"/>
    </row>
    <row r="100" spans="11:150" s="86" customFormat="1">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c r="BP100"/>
      <c r="BQ100"/>
      <c r="BR100"/>
      <c r="BS100"/>
      <c r="BT100"/>
      <c r="BU100"/>
      <c r="BV100"/>
      <c r="BW100"/>
      <c r="BX100"/>
      <c r="BY100" s="9"/>
      <c r="BZ100" s="9"/>
      <c r="CA100" s="9"/>
      <c r="CB100" s="9"/>
      <c r="CC100" s="9"/>
      <c r="CD100" s="9"/>
      <c r="CE100" s="9"/>
      <c r="CF100" s="9"/>
      <c r="CG100" s="9"/>
      <c r="CH100" s="9"/>
      <c r="CI100" s="9"/>
      <c r="CJ100" s="9"/>
      <c r="CK100" s="9"/>
      <c r="CL100" s="9"/>
      <c r="CM100" s="9"/>
      <c r="EL100"/>
      <c r="EM100"/>
      <c r="EN100"/>
      <c r="EO100"/>
      <c r="EP100"/>
      <c r="EQ100"/>
      <c r="ER100"/>
      <c r="ES100"/>
      <c r="ET100"/>
    </row>
    <row r="101" spans="11:150" s="86" customFormat="1">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c r="BP101"/>
      <c r="BQ101"/>
      <c r="BR101"/>
      <c r="BS101"/>
      <c r="BT101"/>
      <c r="BU101"/>
      <c r="BV101"/>
      <c r="BW101"/>
      <c r="BX101"/>
      <c r="BY101" s="9"/>
      <c r="BZ101" s="9"/>
      <c r="CA101" s="9"/>
      <c r="CB101" s="9"/>
      <c r="CC101" s="9"/>
      <c r="CD101" s="9"/>
      <c r="CE101" s="9"/>
      <c r="CF101" s="9"/>
      <c r="CG101" s="9"/>
      <c r="CH101" s="9"/>
      <c r="CI101" s="9"/>
      <c r="CJ101" s="9"/>
      <c r="CK101" s="9"/>
      <c r="CL101" s="9"/>
      <c r="CM101" s="9"/>
      <c r="EL101"/>
      <c r="EM101"/>
      <c r="EN101"/>
      <c r="EO101"/>
      <c r="EP101"/>
      <c r="EQ101"/>
      <c r="ER101"/>
      <c r="ES101"/>
      <c r="ET101"/>
    </row>
    <row r="102" spans="11:150" s="86" customFormat="1">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c r="BP102"/>
      <c r="BQ102"/>
      <c r="BR102"/>
      <c r="BS102"/>
      <c r="BT102"/>
      <c r="BU102"/>
      <c r="BV102"/>
      <c r="BW102"/>
      <c r="BX102"/>
      <c r="BY102" s="9"/>
      <c r="BZ102" s="9"/>
      <c r="CA102" s="9"/>
      <c r="CB102" s="9"/>
      <c r="CC102" s="9"/>
      <c r="CD102" s="9"/>
      <c r="CE102" s="9"/>
      <c r="CF102" s="9"/>
      <c r="CG102" s="9"/>
      <c r="CH102" s="9"/>
      <c r="CI102" s="9"/>
      <c r="CJ102" s="9"/>
      <c r="CK102" s="9"/>
      <c r="CL102" s="9"/>
      <c r="CM102" s="9"/>
      <c r="EL102"/>
      <c r="EM102"/>
      <c r="EN102"/>
      <c r="EO102"/>
      <c r="EP102"/>
      <c r="EQ102"/>
      <c r="ER102"/>
      <c r="ES102"/>
      <c r="ET102"/>
    </row>
    <row r="103" spans="11:150" s="86" customFormat="1">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c r="BP103"/>
      <c r="BQ103"/>
      <c r="BR103"/>
      <c r="BS103"/>
      <c r="BT103"/>
      <c r="BU103"/>
      <c r="BV103"/>
      <c r="BW103"/>
      <c r="BX103"/>
      <c r="BY103" s="9"/>
      <c r="BZ103" s="9"/>
      <c r="CA103" s="9"/>
      <c r="CB103" s="9"/>
      <c r="CC103" s="9"/>
      <c r="CD103" s="9"/>
      <c r="CE103" s="9"/>
      <c r="CF103" s="9"/>
      <c r="CG103" s="9"/>
      <c r="CH103" s="9"/>
      <c r="CI103" s="9"/>
      <c r="CJ103" s="9"/>
      <c r="CK103" s="9"/>
      <c r="CL103" s="9"/>
      <c r="CM103" s="9"/>
      <c r="EL103"/>
      <c r="EM103"/>
      <c r="EN103"/>
      <c r="EO103"/>
      <c r="EP103"/>
      <c r="EQ103"/>
      <c r="ER103"/>
      <c r="ES103"/>
      <c r="ET103"/>
    </row>
    <row r="104" spans="11:150" s="86" customFormat="1">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c r="BP104"/>
      <c r="BQ104"/>
      <c r="BR104"/>
      <c r="BS104"/>
      <c r="BT104"/>
      <c r="BU104"/>
      <c r="BV104"/>
      <c r="BW104"/>
      <c r="BX104"/>
      <c r="BY104" s="9"/>
      <c r="BZ104" s="9"/>
      <c r="CA104" s="9"/>
      <c r="CB104" s="9"/>
      <c r="CC104" s="9"/>
      <c r="CD104" s="9"/>
      <c r="CE104" s="9"/>
      <c r="CF104" s="9"/>
      <c r="CG104" s="9"/>
      <c r="CH104" s="9"/>
      <c r="CI104" s="9"/>
      <c r="CJ104" s="9"/>
      <c r="CK104" s="9"/>
      <c r="CL104" s="9"/>
      <c r="CM104" s="9"/>
      <c r="EL104"/>
      <c r="EM104"/>
      <c r="EN104"/>
      <c r="EO104"/>
      <c r="EP104"/>
      <c r="EQ104"/>
      <c r="ER104"/>
      <c r="ES104"/>
      <c r="ET104"/>
    </row>
    <row r="105" spans="11:150" s="86" customFormat="1">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c r="BP105"/>
      <c r="BQ105"/>
      <c r="BR105"/>
      <c r="BS105"/>
      <c r="BT105"/>
      <c r="BU105"/>
      <c r="BV105"/>
      <c r="BW105"/>
      <c r="BX105"/>
      <c r="BY105" s="9"/>
      <c r="BZ105" s="9"/>
      <c r="CA105" s="9"/>
      <c r="CB105" s="9"/>
      <c r="CC105" s="9"/>
      <c r="CD105" s="9"/>
      <c r="CE105" s="9"/>
      <c r="CF105" s="9"/>
      <c r="CG105" s="9"/>
      <c r="CH105" s="9"/>
      <c r="CI105" s="9"/>
      <c r="CJ105" s="9"/>
      <c r="CK105" s="9"/>
      <c r="CL105" s="9"/>
      <c r="CM105" s="9"/>
      <c r="EL105"/>
      <c r="EM105"/>
      <c r="EN105"/>
      <c r="EO105"/>
      <c r="EP105"/>
      <c r="EQ105"/>
      <c r="ER105"/>
      <c r="ES105"/>
      <c r="ET105"/>
    </row>
    <row r="106" spans="11:150" s="86" customFormat="1">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c r="BP106"/>
      <c r="BQ106"/>
      <c r="BR106"/>
      <c r="BS106"/>
      <c r="BT106"/>
      <c r="BU106"/>
      <c r="BV106"/>
      <c r="BW106"/>
      <c r="BX106"/>
      <c r="BY106" s="9"/>
      <c r="BZ106" s="9"/>
      <c r="CA106" s="9"/>
      <c r="CB106" s="9"/>
      <c r="CC106" s="9"/>
      <c r="CD106" s="9"/>
      <c r="CE106" s="9"/>
      <c r="CF106" s="9"/>
      <c r="CG106" s="9"/>
      <c r="CH106" s="9"/>
      <c r="CI106" s="9"/>
      <c r="CJ106" s="9"/>
      <c r="CK106" s="9"/>
      <c r="CL106" s="9"/>
      <c r="CM106" s="9"/>
      <c r="EL106"/>
      <c r="EM106"/>
      <c r="EN106"/>
      <c r="EO106"/>
      <c r="EP106"/>
      <c r="EQ106"/>
      <c r="ER106"/>
      <c r="ES106"/>
      <c r="ET106"/>
    </row>
    <row r="107" spans="11:150" s="86" customFormat="1">
      <c r="BO107"/>
      <c r="BP107"/>
      <c r="BQ107"/>
      <c r="BR107"/>
      <c r="BS107"/>
      <c r="BT107"/>
      <c r="BU107"/>
      <c r="BV107"/>
      <c r="BW107"/>
      <c r="BX107"/>
      <c r="EL107"/>
      <c r="EM107"/>
      <c r="EN107"/>
      <c r="EO107"/>
      <c r="EP107"/>
      <c r="EQ107"/>
      <c r="ER107"/>
      <c r="ES107"/>
      <c r="ET107"/>
    </row>
    <row r="108" spans="11:150" s="86" customFormat="1">
      <c r="BO108"/>
      <c r="BP108"/>
      <c r="BQ108"/>
      <c r="BR108"/>
      <c r="BS108"/>
      <c r="BT108"/>
      <c r="BU108"/>
      <c r="BV108"/>
      <c r="BW108"/>
      <c r="BX108"/>
      <c r="EL108"/>
      <c r="EM108"/>
      <c r="EN108"/>
      <c r="EO108"/>
      <c r="EP108"/>
      <c r="EQ108"/>
      <c r="ER108"/>
      <c r="ES108"/>
      <c r="ET108"/>
    </row>
    <row r="109" spans="11:150" s="86" customFormat="1">
      <c r="BO109"/>
      <c r="BP109"/>
      <c r="BQ109"/>
      <c r="BR109"/>
      <c r="BS109"/>
      <c r="BT109"/>
      <c r="BU109"/>
      <c r="BV109"/>
      <c r="BW109"/>
      <c r="BX109"/>
      <c r="EL109"/>
      <c r="EM109"/>
      <c r="EN109"/>
      <c r="EO109"/>
      <c r="EP109"/>
      <c r="EQ109"/>
      <c r="ER109"/>
      <c r="ES109"/>
      <c r="ET109"/>
    </row>
    <row r="110" spans="11:150" s="86" customFormat="1">
      <c r="BO110"/>
      <c r="BP110"/>
      <c r="BQ110"/>
      <c r="BR110"/>
      <c r="BS110"/>
      <c r="BT110"/>
      <c r="BU110"/>
      <c r="BV110"/>
      <c r="BW110"/>
      <c r="BX110"/>
      <c r="EL110"/>
      <c r="EM110"/>
      <c r="EN110"/>
      <c r="EO110"/>
      <c r="EP110"/>
      <c r="EQ110"/>
      <c r="ER110"/>
      <c r="ES110"/>
      <c r="ET110"/>
    </row>
    <row r="111" spans="11:150" s="86" customFormat="1">
      <c r="BO111"/>
      <c r="BP111"/>
      <c r="BQ111"/>
      <c r="BR111"/>
      <c r="BS111"/>
      <c r="BT111"/>
      <c r="BU111"/>
      <c r="BV111"/>
      <c r="BW111"/>
      <c r="BX111"/>
      <c r="EL111"/>
      <c r="EM111"/>
      <c r="EN111"/>
      <c r="EO111"/>
      <c r="EP111"/>
      <c r="EQ111"/>
      <c r="ER111"/>
      <c r="ES111"/>
      <c r="ET111"/>
    </row>
    <row r="112" spans="11:150" s="86" customFormat="1">
      <c r="BO112"/>
      <c r="BP112"/>
      <c r="BQ112"/>
      <c r="BR112"/>
      <c r="BS112"/>
      <c r="BT112"/>
      <c r="BU112"/>
      <c r="BV112"/>
      <c r="BW112"/>
      <c r="BX112"/>
      <c r="EL112"/>
      <c r="EM112"/>
      <c r="EN112"/>
      <c r="EO112"/>
      <c r="EP112"/>
      <c r="EQ112"/>
      <c r="ER112"/>
      <c r="ES112"/>
      <c r="ET112"/>
    </row>
    <row r="113" spans="67:150" s="86" customFormat="1">
      <c r="BO113"/>
      <c r="BP113"/>
      <c r="BQ113"/>
      <c r="BR113"/>
      <c r="BS113"/>
      <c r="BT113"/>
      <c r="BU113"/>
      <c r="BV113"/>
      <c r="BW113"/>
      <c r="BX113"/>
      <c r="EL113"/>
      <c r="EM113"/>
      <c r="EN113"/>
      <c r="EO113"/>
      <c r="EP113"/>
      <c r="EQ113"/>
      <c r="ER113"/>
      <c r="ES113"/>
      <c r="ET113"/>
    </row>
    <row r="114" spans="67:150" s="86" customFormat="1">
      <c r="BO114"/>
      <c r="BP114"/>
      <c r="BQ114"/>
      <c r="BR114"/>
      <c r="BS114"/>
      <c r="BT114"/>
      <c r="BU114"/>
      <c r="BV114"/>
      <c r="BW114"/>
      <c r="BX114"/>
      <c r="EL114"/>
      <c r="EM114"/>
      <c r="EN114"/>
      <c r="EO114"/>
      <c r="EP114"/>
      <c r="EQ114"/>
      <c r="ER114"/>
      <c r="ES114"/>
      <c r="ET114"/>
    </row>
    <row r="115" spans="67:150" s="86" customFormat="1">
      <c r="BO115"/>
      <c r="BP115"/>
      <c r="BQ115"/>
      <c r="BR115"/>
      <c r="BS115"/>
      <c r="BT115"/>
      <c r="BU115"/>
      <c r="BV115"/>
      <c r="BW115"/>
      <c r="BX115"/>
      <c r="EL115"/>
      <c r="EM115"/>
      <c r="EN115"/>
      <c r="EO115"/>
      <c r="EP115"/>
      <c r="EQ115"/>
      <c r="ER115"/>
      <c r="ES115"/>
      <c r="ET115"/>
    </row>
    <row r="116" spans="67:150" s="86" customFormat="1">
      <c r="BO116"/>
      <c r="BP116"/>
      <c r="BQ116"/>
      <c r="BR116"/>
      <c r="BS116"/>
      <c r="BT116"/>
      <c r="BU116"/>
      <c r="BV116"/>
      <c r="BW116"/>
      <c r="BX116"/>
      <c r="EL116"/>
      <c r="EM116"/>
      <c r="EN116"/>
      <c r="EO116"/>
      <c r="EP116"/>
      <c r="EQ116"/>
      <c r="ER116"/>
      <c r="ES116"/>
      <c r="ET116"/>
    </row>
    <row r="117" spans="67:150" s="86" customFormat="1">
      <c r="BO117"/>
      <c r="BP117"/>
      <c r="BQ117"/>
      <c r="BR117"/>
      <c r="BS117"/>
      <c r="BT117"/>
      <c r="BU117"/>
      <c r="BV117"/>
      <c r="BW117"/>
      <c r="BX117"/>
      <c r="EL117"/>
      <c r="EM117"/>
      <c r="EN117"/>
      <c r="EO117"/>
      <c r="EP117"/>
      <c r="EQ117"/>
      <c r="ER117"/>
      <c r="ES117"/>
      <c r="ET117"/>
    </row>
    <row r="118" spans="67:150" s="86" customFormat="1">
      <c r="BO118"/>
      <c r="BP118"/>
      <c r="BQ118"/>
      <c r="BR118"/>
      <c r="BS118"/>
      <c r="BT118"/>
      <c r="BU118"/>
      <c r="BV118"/>
      <c r="BW118"/>
      <c r="BX118"/>
      <c r="EL118"/>
      <c r="EM118"/>
      <c r="EN118"/>
      <c r="EO118"/>
      <c r="EP118"/>
      <c r="EQ118"/>
      <c r="ER118"/>
      <c r="ES118"/>
      <c r="ET118"/>
    </row>
    <row r="119" spans="67:150" s="86" customFormat="1">
      <c r="BO119"/>
      <c r="BP119"/>
      <c r="BQ119"/>
      <c r="BR119"/>
      <c r="BS119"/>
      <c r="BT119"/>
      <c r="BU119"/>
      <c r="BV119"/>
      <c r="BW119"/>
      <c r="BX119"/>
      <c r="EL119"/>
      <c r="EM119"/>
      <c r="EN119"/>
      <c r="EO119"/>
      <c r="EP119"/>
      <c r="EQ119"/>
      <c r="ER119"/>
      <c r="ES119"/>
      <c r="ET119"/>
    </row>
    <row r="120" spans="67:150" s="86" customFormat="1">
      <c r="BO120"/>
      <c r="BP120"/>
      <c r="BQ120"/>
      <c r="BR120"/>
      <c r="BS120"/>
      <c r="BT120"/>
      <c r="BU120"/>
      <c r="BV120"/>
      <c r="BW120"/>
      <c r="BX120"/>
      <c r="EL120"/>
      <c r="EM120"/>
      <c r="EN120"/>
      <c r="EO120"/>
      <c r="EP120"/>
      <c r="EQ120"/>
      <c r="ER120"/>
      <c r="ES120"/>
      <c r="ET120"/>
    </row>
    <row r="121" spans="67:150" s="86" customFormat="1">
      <c r="BO121"/>
      <c r="BP121"/>
      <c r="BQ121"/>
      <c r="BR121"/>
      <c r="BS121"/>
      <c r="BT121"/>
      <c r="BU121"/>
      <c r="BV121"/>
      <c r="BW121"/>
      <c r="BX121"/>
      <c r="EL121"/>
      <c r="EM121"/>
      <c r="EN121"/>
      <c r="EO121"/>
      <c r="EP121"/>
      <c r="EQ121"/>
      <c r="ER121"/>
      <c r="ES121"/>
      <c r="ET121"/>
    </row>
    <row r="122" spans="67:150" s="86" customFormat="1">
      <c r="BO122"/>
      <c r="BP122"/>
      <c r="BQ122"/>
      <c r="BR122"/>
      <c r="BS122"/>
      <c r="BT122"/>
      <c r="BU122"/>
      <c r="BV122"/>
      <c r="BW122"/>
      <c r="BX122"/>
      <c r="EL122"/>
      <c r="EM122"/>
      <c r="EN122"/>
      <c r="EO122"/>
      <c r="EP122"/>
      <c r="EQ122"/>
      <c r="ER122"/>
      <c r="ES122"/>
      <c r="ET122"/>
    </row>
    <row r="123" spans="67:150" s="86" customFormat="1">
      <c r="BO123"/>
      <c r="BP123"/>
      <c r="BQ123"/>
      <c r="BR123"/>
      <c r="BS123"/>
      <c r="BT123"/>
      <c r="BU123"/>
      <c r="BV123"/>
      <c r="BW123"/>
      <c r="BX123"/>
      <c r="EL123"/>
      <c r="EM123"/>
      <c r="EN123"/>
      <c r="EO123"/>
      <c r="EP123"/>
      <c r="EQ123"/>
      <c r="ER123"/>
      <c r="ES123"/>
      <c r="ET123"/>
    </row>
    <row r="124" spans="67:150" s="86" customFormat="1">
      <c r="BO124"/>
      <c r="BP124"/>
      <c r="BQ124"/>
      <c r="BR124"/>
      <c r="BS124"/>
      <c r="BT124"/>
      <c r="BU124"/>
      <c r="BV124"/>
      <c r="BW124"/>
      <c r="BX124"/>
      <c r="EL124"/>
      <c r="EM124"/>
      <c r="EN124"/>
      <c r="EO124"/>
      <c r="EP124"/>
      <c r="EQ124"/>
      <c r="ER124"/>
      <c r="ES124"/>
      <c r="ET124"/>
    </row>
    <row r="125" spans="67:150" s="86" customFormat="1">
      <c r="BO125"/>
      <c r="BP125"/>
      <c r="BQ125"/>
      <c r="BR125"/>
      <c r="BS125"/>
      <c r="BT125"/>
      <c r="BU125"/>
      <c r="BV125"/>
      <c r="BW125"/>
      <c r="BX125"/>
      <c r="EL125"/>
      <c r="EM125"/>
      <c r="EN125"/>
      <c r="EO125"/>
      <c r="EP125"/>
      <c r="EQ125"/>
      <c r="ER125"/>
      <c r="ES125"/>
      <c r="ET125"/>
    </row>
    <row r="126" spans="67:150" s="86" customFormat="1">
      <c r="BO126"/>
      <c r="BP126"/>
      <c r="BQ126"/>
      <c r="BR126"/>
      <c r="BS126"/>
      <c r="BT126"/>
      <c r="BU126"/>
      <c r="BV126"/>
      <c r="BW126"/>
      <c r="BX126"/>
      <c r="EL126"/>
      <c r="EM126"/>
      <c r="EN126"/>
      <c r="EO126"/>
      <c r="EP126"/>
      <c r="EQ126"/>
      <c r="ER126"/>
      <c r="ES126"/>
      <c r="ET126"/>
    </row>
    <row r="127" spans="67:150" s="86" customFormat="1">
      <c r="BO127"/>
      <c r="BP127"/>
      <c r="BQ127"/>
      <c r="BR127"/>
      <c r="BS127"/>
      <c r="BT127"/>
      <c r="BU127"/>
      <c r="BV127"/>
      <c r="BW127"/>
      <c r="BX127"/>
      <c r="EL127"/>
      <c r="EM127"/>
      <c r="EN127"/>
      <c r="EO127"/>
      <c r="EP127"/>
      <c r="EQ127"/>
      <c r="ER127"/>
      <c r="ES127"/>
      <c r="ET127"/>
    </row>
    <row r="128" spans="67:150" s="86" customFormat="1">
      <c r="BO128"/>
      <c r="BP128"/>
      <c r="BQ128"/>
      <c r="BR128"/>
      <c r="BS128"/>
      <c r="BT128"/>
      <c r="BU128"/>
      <c r="BV128"/>
      <c r="BW128"/>
      <c r="BX128"/>
      <c r="EL128"/>
      <c r="EM128"/>
      <c r="EN128"/>
      <c r="EO128"/>
      <c r="EP128"/>
      <c r="EQ128"/>
      <c r="ER128"/>
      <c r="ES128"/>
      <c r="ET128"/>
    </row>
    <row r="129" spans="67:150" s="86" customFormat="1">
      <c r="BO129"/>
      <c r="BP129"/>
      <c r="BQ129"/>
      <c r="BR129"/>
      <c r="BS129"/>
      <c r="BT129"/>
      <c r="BU129"/>
      <c r="BV129"/>
      <c r="BW129"/>
      <c r="BX129"/>
      <c r="EL129"/>
      <c r="EM129"/>
      <c r="EN129"/>
      <c r="EO129"/>
      <c r="EP129"/>
      <c r="EQ129"/>
      <c r="ER129"/>
      <c r="ES129"/>
      <c r="ET129"/>
    </row>
    <row r="130" spans="67:150" s="86" customFormat="1">
      <c r="BO130"/>
      <c r="BP130"/>
      <c r="BQ130"/>
      <c r="BR130"/>
      <c r="BS130"/>
      <c r="BT130"/>
      <c r="BU130"/>
      <c r="BV130"/>
      <c r="BW130"/>
      <c r="BX130"/>
      <c r="EL130"/>
      <c r="EM130"/>
      <c r="EN130"/>
      <c r="EO130"/>
      <c r="EP130"/>
      <c r="EQ130"/>
      <c r="ER130"/>
      <c r="ES130"/>
      <c r="ET130"/>
    </row>
    <row r="131" spans="67:150" s="86" customFormat="1">
      <c r="BO131"/>
      <c r="BP131"/>
      <c r="BQ131"/>
      <c r="BR131"/>
      <c r="BS131"/>
      <c r="BT131"/>
      <c r="BU131"/>
      <c r="BV131"/>
      <c r="BW131"/>
      <c r="BX131"/>
      <c r="EL131"/>
      <c r="EM131"/>
      <c r="EN131"/>
      <c r="EO131"/>
      <c r="EP131"/>
      <c r="EQ131"/>
      <c r="ER131"/>
      <c r="ES131"/>
      <c r="ET131"/>
    </row>
    <row r="132" spans="67:150" s="86" customFormat="1">
      <c r="BO132"/>
      <c r="BP132"/>
      <c r="BQ132"/>
      <c r="BR132"/>
      <c r="BS132"/>
      <c r="BT132"/>
      <c r="BU132"/>
      <c r="BV132"/>
      <c r="BW132"/>
      <c r="BX132"/>
      <c r="EL132"/>
      <c r="EM132"/>
      <c r="EN132"/>
      <c r="EO132"/>
      <c r="EP132"/>
      <c r="EQ132"/>
      <c r="ER132"/>
      <c r="ES132"/>
      <c r="ET132"/>
    </row>
    <row r="133" spans="67:150" s="86" customFormat="1">
      <c r="BO133"/>
      <c r="BP133"/>
      <c r="BQ133"/>
      <c r="BR133"/>
      <c r="BS133"/>
      <c r="BT133"/>
      <c r="BU133"/>
      <c r="BV133"/>
      <c r="BW133"/>
      <c r="BX133"/>
      <c r="EL133"/>
      <c r="EM133"/>
      <c r="EN133"/>
      <c r="EO133"/>
      <c r="EP133"/>
      <c r="EQ133"/>
      <c r="ER133"/>
      <c r="ES133"/>
      <c r="ET133"/>
    </row>
    <row r="134" spans="67:150" s="86" customFormat="1">
      <c r="BO134"/>
      <c r="BP134"/>
      <c r="BQ134"/>
      <c r="BR134"/>
      <c r="BS134"/>
      <c r="BT134"/>
      <c r="BU134"/>
      <c r="BV134"/>
      <c r="BW134"/>
      <c r="BX134"/>
      <c r="EL134"/>
      <c r="EM134"/>
      <c r="EN134"/>
      <c r="EO134"/>
      <c r="EP134"/>
      <c r="EQ134"/>
      <c r="ER134"/>
      <c r="ES134"/>
      <c r="ET134"/>
    </row>
    <row r="135" spans="67:150" s="86" customFormat="1">
      <c r="BO135"/>
      <c r="BP135"/>
      <c r="BQ135"/>
      <c r="BR135"/>
      <c r="BS135"/>
      <c r="BT135"/>
      <c r="BU135"/>
      <c r="BV135"/>
      <c r="BW135"/>
      <c r="BX135"/>
      <c r="EL135"/>
      <c r="EM135"/>
      <c r="EN135"/>
      <c r="EO135"/>
      <c r="EP135"/>
      <c r="EQ135"/>
      <c r="ER135"/>
      <c r="ES135"/>
      <c r="ET135"/>
    </row>
    <row r="136" spans="67:150" s="86" customFormat="1">
      <c r="BO136"/>
      <c r="BP136"/>
      <c r="BQ136"/>
      <c r="BR136"/>
      <c r="BS136"/>
      <c r="BT136"/>
      <c r="BU136"/>
      <c r="BV136"/>
      <c r="BW136"/>
      <c r="BX136"/>
      <c r="EL136"/>
      <c r="EM136"/>
      <c r="EN136"/>
      <c r="EO136"/>
      <c r="EP136"/>
      <c r="EQ136"/>
      <c r="ER136"/>
      <c r="ES136"/>
      <c r="ET136"/>
    </row>
    <row r="137" spans="67:150" s="86" customFormat="1">
      <c r="BO137"/>
      <c r="BP137"/>
      <c r="BQ137"/>
      <c r="BR137"/>
      <c r="BS137"/>
      <c r="BT137"/>
      <c r="BU137"/>
      <c r="BV137"/>
      <c r="BW137"/>
      <c r="BX137"/>
      <c r="EL137"/>
      <c r="EM137"/>
      <c r="EN137"/>
      <c r="EO137"/>
      <c r="EP137"/>
      <c r="EQ137"/>
      <c r="ER137"/>
      <c r="ES137"/>
      <c r="ET137"/>
    </row>
    <row r="138" spans="67:150" s="86" customFormat="1">
      <c r="BO138"/>
      <c r="BP138"/>
      <c r="BQ138"/>
      <c r="BR138"/>
      <c r="BS138"/>
      <c r="BT138"/>
      <c r="BU138"/>
      <c r="BV138"/>
      <c r="BW138"/>
      <c r="BX138"/>
      <c r="EL138"/>
      <c r="EM138"/>
      <c r="EN138"/>
      <c r="EO138"/>
      <c r="EP138"/>
      <c r="EQ138"/>
      <c r="ER138"/>
      <c r="ES138"/>
      <c r="ET138"/>
    </row>
    <row r="139" spans="67:150" s="86" customFormat="1">
      <c r="BO139"/>
      <c r="BP139"/>
      <c r="BQ139"/>
      <c r="BR139"/>
      <c r="BS139"/>
      <c r="BT139"/>
      <c r="BU139"/>
      <c r="BV139"/>
      <c r="BW139"/>
      <c r="BX139"/>
      <c r="EL139"/>
      <c r="EM139"/>
      <c r="EN139"/>
      <c r="EO139"/>
      <c r="EP139"/>
      <c r="EQ139"/>
      <c r="ER139"/>
      <c r="ES139"/>
      <c r="ET139"/>
    </row>
    <row r="140" spans="67:150" s="86" customFormat="1">
      <c r="BO140"/>
      <c r="BP140"/>
      <c r="BQ140"/>
      <c r="BR140"/>
      <c r="BS140"/>
      <c r="BT140"/>
      <c r="BU140"/>
      <c r="BV140"/>
      <c r="BW140"/>
      <c r="BX140"/>
      <c r="EL140"/>
      <c r="EM140"/>
      <c r="EN140"/>
      <c r="EO140"/>
      <c r="EP140"/>
      <c r="EQ140"/>
      <c r="ER140"/>
      <c r="ES140"/>
      <c r="ET140"/>
    </row>
    <row r="141" spans="67:150" s="86" customFormat="1">
      <c r="BO141"/>
      <c r="BP141"/>
      <c r="BQ141"/>
      <c r="BR141"/>
      <c r="BS141"/>
      <c r="BT141"/>
      <c r="BU141"/>
      <c r="BV141"/>
      <c r="BW141"/>
      <c r="BX141"/>
      <c r="EL141"/>
      <c r="EM141"/>
      <c r="EN141"/>
      <c r="EO141"/>
      <c r="EP141"/>
      <c r="EQ141"/>
      <c r="ER141"/>
      <c r="ES141"/>
      <c r="ET141"/>
    </row>
    <row r="142" spans="67:150" s="86" customFormat="1">
      <c r="BO142"/>
      <c r="BP142"/>
      <c r="BQ142"/>
      <c r="BR142"/>
      <c r="BS142"/>
      <c r="BT142"/>
      <c r="BU142"/>
      <c r="BV142"/>
      <c r="BW142"/>
      <c r="BX142"/>
      <c r="EL142"/>
      <c r="EM142"/>
      <c r="EN142"/>
      <c r="EO142"/>
      <c r="EP142"/>
      <c r="EQ142"/>
      <c r="ER142"/>
      <c r="ES142"/>
      <c r="ET142"/>
    </row>
    <row r="143" spans="67:150" s="86" customFormat="1">
      <c r="BO143"/>
      <c r="BP143"/>
      <c r="BQ143"/>
      <c r="BR143"/>
      <c r="BS143"/>
      <c r="BT143"/>
      <c r="BU143"/>
      <c r="BV143"/>
      <c r="BW143"/>
      <c r="BX143"/>
      <c r="EL143"/>
      <c r="EM143"/>
      <c r="EN143"/>
      <c r="EO143"/>
      <c r="EP143"/>
      <c r="EQ143"/>
      <c r="ER143"/>
      <c r="ES143"/>
      <c r="ET143"/>
    </row>
    <row r="144" spans="67:150" s="86" customFormat="1">
      <c r="BO144"/>
      <c r="BP144"/>
      <c r="BQ144"/>
      <c r="BR144"/>
      <c r="BS144"/>
      <c r="BT144"/>
      <c r="BU144"/>
      <c r="BV144"/>
      <c r="BW144"/>
      <c r="BX144"/>
      <c r="EL144"/>
      <c r="EM144"/>
      <c r="EN144"/>
      <c r="EO144"/>
      <c r="EP144"/>
      <c r="EQ144"/>
      <c r="ER144"/>
      <c r="ES144"/>
      <c r="ET144"/>
    </row>
    <row r="145" spans="67:150" s="86" customFormat="1">
      <c r="BO145"/>
      <c r="BP145"/>
      <c r="BQ145"/>
      <c r="BR145"/>
      <c r="BS145"/>
      <c r="BT145"/>
      <c r="BU145"/>
      <c r="BV145"/>
      <c r="BW145"/>
      <c r="BX145"/>
      <c r="EL145"/>
      <c r="EM145"/>
      <c r="EN145"/>
      <c r="EO145"/>
      <c r="EP145"/>
      <c r="EQ145"/>
      <c r="ER145"/>
      <c r="ES145"/>
      <c r="ET145"/>
    </row>
    <row r="146" spans="67:150" s="86" customFormat="1">
      <c r="BO146"/>
      <c r="BP146"/>
      <c r="BQ146"/>
      <c r="BR146"/>
      <c r="BS146"/>
      <c r="BT146"/>
      <c r="BU146"/>
      <c r="BV146"/>
      <c r="BW146"/>
      <c r="BX146"/>
      <c r="EL146"/>
      <c r="EM146"/>
      <c r="EN146"/>
      <c r="EO146"/>
      <c r="EP146"/>
      <c r="EQ146"/>
      <c r="ER146"/>
      <c r="ES146"/>
      <c r="ET146"/>
    </row>
    <row r="147" spans="67:150" s="86" customFormat="1">
      <c r="BO147"/>
      <c r="BP147"/>
      <c r="BQ147"/>
      <c r="BR147"/>
      <c r="BS147"/>
      <c r="BT147"/>
      <c r="BU147"/>
      <c r="BV147"/>
      <c r="BW147"/>
      <c r="BX147"/>
      <c r="EL147"/>
      <c r="EM147"/>
      <c r="EN147"/>
      <c r="EO147"/>
      <c r="EP147"/>
      <c r="EQ147"/>
      <c r="ER147"/>
      <c r="ES147"/>
      <c r="ET147"/>
    </row>
    <row r="148" spans="67:150" s="86" customFormat="1">
      <c r="BO148"/>
      <c r="BP148"/>
      <c r="BQ148"/>
      <c r="BR148"/>
      <c r="BS148"/>
      <c r="BT148"/>
      <c r="BU148"/>
      <c r="BV148"/>
      <c r="BW148"/>
      <c r="BX148"/>
      <c r="EL148"/>
      <c r="EM148"/>
      <c r="EN148"/>
      <c r="EO148"/>
      <c r="EP148"/>
      <c r="EQ148"/>
      <c r="ER148"/>
      <c r="ES148"/>
      <c r="ET148"/>
    </row>
    <row r="149" spans="67:150" s="86" customFormat="1">
      <c r="BO149"/>
      <c r="BP149"/>
      <c r="BQ149"/>
      <c r="BR149"/>
      <c r="BS149"/>
      <c r="BT149"/>
      <c r="BU149"/>
      <c r="BV149"/>
      <c r="BW149"/>
      <c r="BX149"/>
      <c r="EL149"/>
      <c r="EM149"/>
      <c r="EN149"/>
      <c r="EO149"/>
      <c r="EP149"/>
      <c r="EQ149"/>
      <c r="ER149"/>
      <c r="ES149"/>
      <c r="ET149"/>
    </row>
    <row r="150" spans="67:150" s="86" customFormat="1">
      <c r="BO150"/>
      <c r="BP150"/>
      <c r="BQ150"/>
      <c r="BR150"/>
      <c r="BS150"/>
      <c r="BT150"/>
      <c r="BU150"/>
      <c r="BV150"/>
      <c r="BW150"/>
      <c r="BX150"/>
      <c r="EL150"/>
      <c r="EM150"/>
      <c r="EN150"/>
      <c r="EO150"/>
      <c r="EP150"/>
      <c r="EQ150"/>
      <c r="ER150"/>
      <c r="ES150"/>
      <c r="ET150"/>
    </row>
    <row r="151" spans="67:150" s="86" customFormat="1">
      <c r="BO151"/>
      <c r="BP151"/>
      <c r="BQ151"/>
      <c r="BR151"/>
      <c r="BS151"/>
      <c r="BT151"/>
      <c r="BU151"/>
      <c r="BV151"/>
      <c r="BW151"/>
      <c r="BX151"/>
      <c r="EL151"/>
      <c r="EM151"/>
      <c r="EN151"/>
      <c r="EO151"/>
      <c r="EP151"/>
      <c r="EQ151"/>
      <c r="ER151"/>
      <c r="ES151"/>
      <c r="ET151"/>
    </row>
    <row r="152" spans="67:150" s="86" customFormat="1">
      <c r="BO152"/>
      <c r="BP152"/>
      <c r="BQ152"/>
      <c r="BR152"/>
      <c r="BS152"/>
      <c r="BT152"/>
      <c r="BU152"/>
      <c r="BV152"/>
      <c r="BW152"/>
      <c r="BX152"/>
      <c r="EL152"/>
      <c r="EM152"/>
      <c r="EN152"/>
      <c r="EO152"/>
      <c r="EP152"/>
      <c r="EQ152"/>
      <c r="ER152"/>
      <c r="ES152"/>
      <c r="ET152"/>
    </row>
    <row r="153" spans="67:150" s="86" customFormat="1">
      <c r="BO153"/>
      <c r="BP153"/>
      <c r="BQ153"/>
      <c r="BR153"/>
      <c r="BS153"/>
      <c r="BT153"/>
      <c r="BU153"/>
      <c r="BV153"/>
      <c r="BW153"/>
      <c r="BX153"/>
      <c r="EL153"/>
      <c r="EM153"/>
      <c r="EN153"/>
      <c r="EO153"/>
      <c r="EP153"/>
      <c r="EQ153"/>
      <c r="ER153"/>
      <c r="ES153"/>
      <c r="ET153"/>
    </row>
    <row r="154" spans="67:150" s="86" customFormat="1">
      <c r="BO154"/>
      <c r="BP154"/>
      <c r="BQ154"/>
      <c r="BR154"/>
      <c r="BS154"/>
      <c r="BT154"/>
      <c r="BU154"/>
      <c r="BV154"/>
      <c r="BW154"/>
      <c r="BX154"/>
      <c r="EL154"/>
      <c r="EM154"/>
      <c r="EN154"/>
      <c r="EO154"/>
      <c r="EP154"/>
      <c r="EQ154"/>
      <c r="ER154"/>
      <c r="ES154"/>
      <c r="ET154"/>
    </row>
    <row r="155" spans="67:150" s="86" customFormat="1">
      <c r="BO155"/>
      <c r="BP155"/>
      <c r="BQ155"/>
      <c r="BR155"/>
      <c r="BS155"/>
      <c r="BT155"/>
      <c r="BU155"/>
      <c r="BV155"/>
      <c r="BW155"/>
      <c r="BX155"/>
      <c r="EL155"/>
      <c r="EM155"/>
      <c r="EN155"/>
      <c r="EO155"/>
      <c r="EP155"/>
      <c r="EQ155"/>
      <c r="ER155"/>
      <c r="ES155"/>
      <c r="ET155"/>
    </row>
    <row r="156" spans="67:150" s="86" customFormat="1">
      <c r="BO156"/>
      <c r="BP156"/>
      <c r="BQ156"/>
      <c r="BR156"/>
      <c r="BS156"/>
      <c r="BT156"/>
      <c r="BU156"/>
      <c r="BV156"/>
      <c r="BW156"/>
      <c r="BX156"/>
      <c r="EL156"/>
      <c r="EM156"/>
      <c r="EN156"/>
      <c r="EO156"/>
      <c r="EP156"/>
      <c r="EQ156"/>
      <c r="ER156"/>
      <c r="ES156"/>
      <c r="ET156"/>
    </row>
    <row r="157" spans="67:150" s="86" customFormat="1">
      <c r="BO157"/>
      <c r="BP157"/>
      <c r="BQ157"/>
      <c r="BR157"/>
      <c r="BS157"/>
      <c r="BT157"/>
      <c r="BU157"/>
      <c r="BV157"/>
      <c r="BW157"/>
      <c r="BX157"/>
      <c r="EL157"/>
      <c r="EM157"/>
      <c r="EN157"/>
      <c r="EO157"/>
      <c r="EP157"/>
      <c r="EQ157"/>
      <c r="ER157"/>
      <c r="ES157"/>
      <c r="ET157"/>
    </row>
    <row r="158" spans="67:150" s="86" customFormat="1">
      <c r="BO158"/>
      <c r="BP158"/>
      <c r="BQ158"/>
      <c r="BR158"/>
      <c r="BS158"/>
      <c r="BT158"/>
      <c r="BU158"/>
      <c r="BV158"/>
      <c r="BW158"/>
      <c r="BX158"/>
      <c r="EL158"/>
      <c r="EM158"/>
      <c r="EN158"/>
      <c r="EO158"/>
      <c r="EP158"/>
      <c r="EQ158"/>
      <c r="ER158"/>
      <c r="ES158"/>
      <c r="ET158"/>
    </row>
    <row r="159" spans="67:150" s="86" customFormat="1">
      <c r="BO159"/>
      <c r="BP159"/>
      <c r="BQ159"/>
      <c r="BR159"/>
      <c r="BS159"/>
      <c r="BT159"/>
      <c r="BU159"/>
      <c r="BV159"/>
      <c r="BW159"/>
      <c r="BX159"/>
      <c r="EL159"/>
      <c r="EM159"/>
      <c r="EN159"/>
      <c r="EO159"/>
      <c r="EP159"/>
      <c r="EQ159"/>
      <c r="ER159"/>
      <c r="ES159"/>
      <c r="ET159"/>
    </row>
    <row r="160" spans="67:150" s="86" customFormat="1">
      <c r="BO160"/>
      <c r="BP160"/>
      <c r="BQ160"/>
      <c r="BR160"/>
      <c r="BS160"/>
      <c r="BT160"/>
      <c r="BU160"/>
      <c r="BV160"/>
      <c r="BW160"/>
      <c r="BX160"/>
      <c r="EL160"/>
      <c r="EM160"/>
      <c r="EN160"/>
      <c r="EO160"/>
      <c r="EP160"/>
      <c r="EQ160"/>
      <c r="ER160"/>
      <c r="ES160"/>
      <c r="ET160"/>
    </row>
    <row r="161" spans="67:150" s="86" customFormat="1">
      <c r="BO161"/>
      <c r="BP161"/>
      <c r="BQ161"/>
      <c r="BR161"/>
      <c r="BS161"/>
      <c r="BT161"/>
      <c r="BU161"/>
      <c r="BV161"/>
      <c r="BW161"/>
      <c r="BX161"/>
      <c r="EL161"/>
      <c r="EM161"/>
      <c r="EN161"/>
      <c r="EO161"/>
      <c r="EP161"/>
      <c r="EQ161"/>
      <c r="ER161"/>
      <c r="ES161"/>
      <c r="ET161"/>
    </row>
    <row r="162" spans="67:150" s="86" customFormat="1">
      <c r="BO162"/>
      <c r="BP162"/>
      <c r="BQ162"/>
      <c r="BR162"/>
      <c r="BS162"/>
      <c r="BT162"/>
      <c r="BU162"/>
      <c r="BV162"/>
      <c r="BW162"/>
      <c r="BX162"/>
      <c r="EL162"/>
      <c r="EM162"/>
      <c r="EN162"/>
      <c r="EO162"/>
      <c r="EP162"/>
      <c r="EQ162"/>
      <c r="ER162"/>
      <c r="ES162"/>
      <c r="ET162"/>
    </row>
    <row r="163" spans="67:150" s="86" customFormat="1">
      <c r="BO163"/>
      <c r="BP163"/>
      <c r="BQ163"/>
      <c r="BR163"/>
      <c r="BS163"/>
      <c r="BT163"/>
      <c r="BU163"/>
      <c r="BV163"/>
      <c r="BW163"/>
      <c r="BX163"/>
      <c r="EL163"/>
      <c r="EM163"/>
      <c r="EN163"/>
      <c r="EO163"/>
      <c r="EP163"/>
      <c r="EQ163"/>
      <c r="ER163"/>
      <c r="ES163"/>
      <c r="ET163"/>
    </row>
    <row r="164" spans="67:150" s="86" customFormat="1">
      <c r="BO164"/>
      <c r="BP164"/>
      <c r="BQ164"/>
      <c r="BR164"/>
      <c r="BS164"/>
      <c r="BT164"/>
      <c r="BU164"/>
      <c r="BV164"/>
      <c r="BW164"/>
      <c r="BX164"/>
      <c r="EL164"/>
      <c r="EM164"/>
      <c r="EN164"/>
      <c r="EO164"/>
      <c r="EP164"/>
      <c r="EQ164"/>
      <c r="ER164"/>
      <c r="ES164"/>
      <c r="ET164"/>
    </row>
    <row r="165" spans="67:150" s="86" customFormat="1">
      <c r="BO165"/>
      <c r="BP165"/>
      <c r="BQ165"/>
      <c r="BR165"/>
      <c r="BS165"/>
      <c r="BT165"/>
      <c r="BU165"/>
      <c r="BV165"/>
      <c r="BW165"/>
      <c r="BX165"/>
      <c r="EL165"/>
      <c r="EM165"/>
      <c r="EN165"/>
      <c r="EO165"/>
      <c r="EP165"/>
      <c r="EQ165"/>
      <c r="ER165"/>
      <c r="ES165"/>
      <c r="ET165"/>
    </row>
    <row r="166" spans="67:150" s="86" customFormat="1">
      <c r="BO166"/>
      <c r="BP166"/>
      <c r="BQ166"/>
      <c r="BR166"/>
      <c r="BS166"/>
      <c r="BT166"/>
      <c r="BU166"/>
      <c r="BV166"/>
      <c r="BW166"/>
      <c r="BX166"/>
      <c r="EL166"/>
      <c r="EM166"/>
      <c r="EN166"/>
      <c r="EO166"/>
      <c r="EP166"/>
      <c r="EQ166"/>
      <c r="ER166"/>
      <c r="ES166"/>
      <c r="ET166"/>
    </row>
    <row r="167" spans="67:150" s="86" customFormat="1">
      <c r="BO167"/>
      <c r="BP167"/>
      <c r="BQ167"/>
      <c r="BR167"/>
      <c r="BS167"/>
      <c r="BT167"/>
      <c r="BU167"/>
      <c r="BV167"/>
      <c r="BW167"/>
      <c r="BX167"/>
      <c r="EL167"/>
      <c r="EM167"/>
      <c r="EN167"/>
      <c r="EO167"/>
      <c r="EP167"/>
      <c r="EQ167"/>
      <c r="ER167"/>
      <c r="ES167"/>
      <c r="ET167"/>
    </row>
    <row r="168" spans="67:150" s="86" customFormat="1">
      <c r="BO168"/>
      <c r="BP168"/>
      <c r="BQ168"/>
      <c r="BR168"/>
      <c r="BS168"/>
      <c r="BT168"/>
      <c r="BU168"/>
      <c r="BV168"/>
      <c r="BW168"/>
      <c r="BX168"/>
      <c r="EL168"/>
      <c r="EM168"/>
      <c r="EN168"/>
      <c r="EO168"/>
      <c r="EP168"/>
      <c r="EQ168"/>
      <c r="ER168"/>
      <c r="ES168"/>
      <c r="ET168"/>
    </row>
    <row r="169" spans="67:150" s="86" customFormat="1">
      <c r="BO169"/>
      <c r="BP169"/>
      <c r="BQ169"/>
      <c r="BR169"/>
      <c r="BS169"/>
      <c r="BT169"/>
      <c r="BU169"/>
      <c r="BV169"/>
      <c r="BW169"/>
      <c r="BX169"/>
      <c r="EL169"/>
      <c r="EM169"/>
      <c r="EN169"/>
      <c r="EO169"/>
      <c r="EP169"/>
      <c r="EQ169"/>
      <c r="ER169"/>
      <c r="ES169"/>
      <c r="ET169"/>
    </row>
    <row r="170" spans="67:150" s="86" customFormat="1">
      <c r="BO170"/>
      <c r="BP170"/>
      <c r="BQ170"/>
      <c r="BR170"/>
      <c r="BS170"/>
      <c r="BT170"/>
      <c r="BU170"/>
      <c r="BV170"/>
      <c r="BW170"/>
      <c r="BX170"/>
      <c r="EL170"/>
      <c r="EM170"/>
      <c r="EN170"/>
      <c r="EO170"/>
      <c r="EP170"/>
      <c r="EQ170"/>
      <c r="ER170"/>
      <c r="ES170"/>
      <c r="ET170"/>
    </row>
    <row r="171" spans="67:150" s="86" customFormat="1">
      <c r="BO171"/>
      <c r="BP171"/>
      <c r="BQ171"/>
      <c r="BR171"/>
      <c r="BS171"/>
      <c r="BT171"/>
      <c r="BU171"/>
      <c r="BV171"/>
      <c r="BW171"/>
      <c r="BX171"/>
      <c r="EL171"/>
      <c r="EM171"/>
      <c r="EN171"/>
      <c r="EO171"/>
      <c r="EP171"/>
      <c r="EQ171"/>
      <c r="ER171"/>
      <c r="ES171"/>
      <c r="ET171"/>
    </row>
    <row r="172" spans="67:150" s="86" customFormat="1">
      <c r="BO172"/>
      <c r="BP172"/>
      <c r="BQ172"/>
      <c r="BR172"/>
      <c r="BS172"/>
      <c r="BT172"/>
      <c r="BU172"/>
      <c r="BV172"/>
      <c r="BW172"/>
      <c r="BX172"/>
      <c r="EL172"/>
      <c r="EM172"/>
      <c r="EN172"/>
      <c r="EO172"/>
      <c r="EP172"/>
      <c r="EQ172"/>
      <c r="ER172"/>
      <c r="ES172"/>
      <c r="ET172"/>
    </row>
    <row r="173" spans="67:150" s="86" customFormat="1">
      <c r="BO173"/>
      <c r="BP173"/>
      <c r="BQ173"/>
      <c r="BR173"/>
      <c r="BS173"/>
      <c r="BT173"/>
      <c r="BU173"/>
      <c r="BV173"/>
      <c r="BW173"/>
      <c r="BX173"/>
      <c r="EL173"/>
      <c r="EM173"/>
      <c r="EN173"/>
      <c r="EO173"/>
      <c r="EP173"/>
      <c r="EQ173"/>
      <c r="ER173"/>
      <c r="ES173"/>
      <c r="ET173"/>
    </row>
    <row r="174" spans="67:150" s="86" customFormat="1">
      <c r="BO174"/>
      <c r="BP174"/>
      <c r="BQ174"/>
      <c r="BR174"/>
      <c r="BS174"/>
      <c r="BT174"/>
      <c r="BU174"/>
      <c r="BV174"/>
      <c r="BW174"/>
      <c r="BX174"/>
      <c r="EL174"/>
      <c r="EM174"/>
      <c r="EN174"/>
      <c r="EO174"/>
      <c r="EP174"/>
      <c r="EQ174"/>
      <c r="ER174"/>
      <c r="ES174"/>
      <c r="ET174"/>
    </row>
    <row r="175" spans="67:150" s="86" customFormat="1">
      <c r="BO175"/>
      <c r="BP175"/>
      <c r="BQ175"/>
      <c r="BR175"/>
      <c r="BS175"/>
      <c r="BT175"/>
      <c r="BU175"/>
      <c r="BV175"/>
      <c r="BW175"/>
      <c r="BX175"/>
      <c r="EL175"/>
      <c r="EM175"/>
      <c r="EN175"/>
      <c r="EO175"/>
      <c r="EP175"/>
      <c r="EQ175"/>
      <c r="ER175"/>
      <c r="ES175"/>
      <c r="ET175"/>
    </row>
    <row r="176" spans="67:150" s="86" customFormat="1">
      <c r="BO176"/>
      <c r="BP176"/>
      <c r="BQ176"/>
      <c r="BR176"/>
      <c r="BS176"/>
      <c r="BT176"/>
      <c r="BU176"/>
      <c r="BV176"/>
      <c r="BW176"/>
      <c r="BX176"/>
      <c r="EL176"/>
      <c r="EM176"/>
      <c r="EN176"/>
      <c r="EO176"/>
      <c r="EP176"/>
      <c r="EQ176"/>
      <c r="ER176"/>
      <c r="ES176"/>
      <c r="ET176"/>
    </row>
    <row r="177" spans="67:150" s="86" customFormat="1">
      <c r="BO177"/>
      <c r="BP177"/>
      <c r="BQ177"/>
      <c r="BR177"/>
      <c r="BS177"/>
      <c r="BT177"/>
      <c r="BU177"/>
      <c r="BV177"/>
      <c r="BW177"/>
      <c r="BX177"/>
      <c r="EL177"/>
      <c r="EM177"/>
      <c r="EN177"/>
      <c r="EO177"/>
      <c r="EP177"/>
      <c r="EQ177"/>
      <c r="ER177"/>
      <c r="ES177"/>
      <c r="ET177"/>
    </row>
    <row r="178" spans="67:150" s="86" customFormat="1">
      <c r="BO178"/>
      <c r="BP178"/>
      <c r="BQ178"/>
      <c r="BR178"/>
      <c r="BS178"/>
      <c r="BT178"/>
      <c r="BU178"/>
      <c r="BV178"/>
      <c r="BW178"/>
      <c r="BX178"/>
      <c r="EL178"/>
      <c r="EM178"/>
      <c r="EN178"/>
      <c r="EO178"/>
      <c r="EP178"/>
      <c r="EQ178"/>
      <c r="ER178"/>
      <c r="ES178"/>
      <c r="ET178"/>
    </row>
    <row r="179" spans="67:150" s="86" customFormat="1">
      <c r="BO179"/>
      <c r="BP179"/>
      <c r="BQ179"/>
      <c r="BR179"/>
      <c r="BS179"/>
      <c r="BT179"/>
      <c r="BU179"/>
      <c r="BV179"/>
      <c r="BW179"/>
      <c r="BX179"/>
      <c r="EL179"/>
      <c r="EM179"/>
      <c r="EN179"/>
      <c r="EO179"/>
      <c r="EP179"/>
      <c r="EQ179"/>
      <c r="ER179"/>
      <c r="ES179"/>
      <c r="ET179"/>
    </row>
    <row r="180" spans="67:150" s="86" customFormat="1">
      <c r="BO180"/>
      <c r="BP180"/>
      <c r="BQ180"/>
      <c r="BR180"/>
      <c r="BS180"/>
      <c r="BT180"/>
      <c r="BU180"/>
      <c r="BV180"/>
      <c r="BW180"/>
      <c r="BX180"/>
      <c r="EL180"/>
      <c r="EM180"/>
      <c r="EN180"/>
      <c r="EO180"/>
      <c r="EP180"/>
      <c r="EQ180"/>
      <c r="ER180"/>
      <c r="ES180"/>
      <c r="ET180"/>
    </row>
    <row r="181" spans="67:150" s="86" customFormat="1">
      <c r="BO181"/>
      <c r="BP181"/>
      <c r="BQ181"/>
      <c r="BR181"/>
      <c r="BS181"/>
      <c r="BT181"/>
      <c r="BU181"/>
      <c r="BV181"/>
      <c r="BW181"/>
      <c r="BX181"/>
      <c r="EL181"/>
      <c r="EM181"/>
      <c r="EN181"/>
      <c r="EO181"/>
      <c r="EP181"/>
      <c r="EQ181"/>
      <c r="ER181"/>
      <c r="ES181"/>
      <c r="ET181"/>
    </row>
    <row r="182" spans="67:150" s="86" customFormat="1">
      <c r="BO182"/>
      <c r="BP182"/>
      <c r="BQ182"/>
      <c r="BR182"/>
      <c r="BS182"/>
      <c r="BT182"/>
      <c r="BU182"/>
      <c r="BV182"/>
      <c r="BW182"/>
      <c r="BX182"/>
      <c r="EL182"/>
      <c r="EM182"/>
      <c r="EN182"/>
      <c r="EO182"/>
      <c r="EP182"/>
      <c r="EQ182"/>
      <c r="ER182"/>
      <c r="ES182"/>
      <c r="ET182"/>
    </row>
    <row r="183" spans="67:150" s="86" customFormat="1">
      <c r="BO183"/>
      <c r="BP183"/>
      <c r="BQ183"/>
      <c r="BR183"/>
      <c r="BS183"/>
      <c r="BT183"/>
      <c r="BU183"/>
      <c r="BV183"/>
      <c r="BW183"/>
      <c r="BX183"/>
      <c r="EL183"/>
      <c r="EM183"/>
      <c r="EN183"/>
      <c r="EO183"/>
      <c r="EP183"/>
      <c r="EQ183"/>
      <c r="ER183"/>
      <c r="ES183"/>
      <c r="ET183"/>
    </row>
    <row r="184" spans="67:150" s="86" customFormat="1">
      <c r="BO184"/>
      <c r="BP184"/>
      <c r="BQ184"/>
      <c r="BR184"/>
      <c r="BS184"/>
      <c r="BT184"/>
      <c r="BU184"/>
      <c r="BV184"/>
      <c r="BW184"/>
      <c r="BX184"/>
      <c r="EL184"/>
      <c r="EM184"/>
      <c r="EN184"/>
      <c r="EO184"/>
      <c r="EP184"/>
      <c r="EQ184"/>
      <c r="ER184"/>
      <c r="ES184"/>
      <c r="ET184"/>
    </row>
    <row r="185" spans="67:150" s="86" customFormat="1">
      <c r="BO185"/>
      <c r="BP185"/>
      <c r="BQ185"/>
      <c r="BR185"/>
      <c r="BS185"/>
      <c r="BT185"/>
      <c r="BU185"/>
      <c r="BV185"/>
      <c r="BW185"/>
      <c r="BX185"/>
      <c r="EL185"/>
      <c r="EM185"/>
      <c r="EN185"/>
      <c r="EO185"/>
      <c r="EP185"/>
      <c r="EQ185"/>
      <c r="ER185"/>
      <c r="ES185"/>
      <c r="ET185"/>
    </row>
    <row r="186" spans="67:150" s="86" customFormat="1">
      <c r="BO186"/>
      <c r="BP186"/>
      <c r="BQ186"/>
      <c r="BR186"/>
      <c r="BS186"/>
      <c r="BT186"/>
      <c r="BU186"/>
      <c r="BV186"/>
      <c r="BW186"/>
      <c r="BX186"/>
      <c r="EL186"/>
      <c r="EM186"/>
      <c r="EN186"/>
      <c r="EO186"/>
      <c r="EP186"/>
      <c r="EQ186"/>
      <c r="ER186"/>
      <c r="ES186"/>
      <c r="ET186"/>
    </row>
    <row r="187" spans="67:150" s="86" customFormat="1">
      <c r="BO187"/>
      <c r="BP187"/>
      <c r="BQ187"/>
      <c r="BR187"/>
      <c r="BS187"/>
      <c r="BT187"/>
      <c r="BU187"/>
      <c r="BV187"/>
      <c r="BW187"/>
      <c r="BX187"/>
      <c r="EL187"/>
      <c r="EM187"/>
      <c r="EN187"/>
      <c r="EO187"/>
      <c r="EP187"/>
      <c r="EQ187"/>
      <c r="ER187"/>
      <c r="ES187"/>
      <c r="ET187"/>
    </row>
    <row r="188" spans="67:150" s="86" customFormat="1">
      <c r="BO188"/>
      <c r="BP188"/>
      <c r="BQ188"/>
      <c r="BR188"/>
      <c r="BS188"/>
      <c r="BT188"/>
      <c r="BU188"/>
      <c r="BV188"/>
      <c r="BW188"/>
      <c r="BX188"/>
      <c r="EL188"/>
      <c r="EM188"/>
      <c r="EN188"/>
      <c r="EO188"/>
      <c r="EP188"/>
      <c r="EQ188"/>
      <c r="ER188"/>
      <c r="ES188"/>
      <c r="ET188"/>
    </row>
    <row r="189" spans="67:150" s="86" customFormat="1">
      <c r="BO189"/>
      <c r="BP189"/>
      <c r="BQ189"/>
      <c r="BR189"/>
      <c r="BS189"/>
      <c r="BT189"/>
      <c r="BU189"/>
      <c r="BV189"/>
      <c r="BW189"/>
      <c r="BX189"/>
      <c r="EL189"/>
      <c r="EM189"/>
      <c r="EN189"/>
      <c r="EO189"/>
      <c r="EP189"/>
      <c r="EQ189"/>
      <c r="ER189"/>
      <c r="ES189"/>
      <c r="ET189"/>
    </row>
    <row r="190" spans="67:150" s="86" customFormat="1">
      <c r="BO190"/>
      <c r="BP190"/>
      <c r="BQ190"/>
      <c r="BR190"/>
      <c r="BS190"/>
      <c r="BT190"/>
      <c r="BU190"/>
      <c r="BV190"/>
      <c r="BW190"/>
      <c r="BX190"/>
      <c r="EL190"/>
      <c r="EM190"/>
      <c r="EN190"/>
      <c r="EO190"/>
      <c r="EP190"/>
      <c r="EQ190"/>
      <c r="ER190"/>
      <c r="ES190"/>
      <c r="ET190"/>
    </row>
    <row r="191" spans="67:150" s="86" customFormat="1">
      <c r="BO191"/>
      <c r="BP191"/>
      <c r="BQ191"/>
      <c r="BR191"/>
      <c r="BS191"/>
      <c r="BT191"/>
      <c r="BU191"/>
      <c r="BV191"/>
      <c r="BW191"/>
      <c r="BX191"/>
      <c r="EL191"/>
      <c r="EM191"/>
      <c r="EN191"/>
      <c r="EO191"/>
      <c r="EP191"/>
      <c r="EQ191"/>
      <c r="ER191"/>
      <c r="ES191"/>
      <c r="ET191"/>
    </row>
    <row r="192" spans="67:150" s="86" customFormat="1">
      <c r="BO192"/>
      <c r="BP192"/>
      <c r="BQ192"/>
      <c r="BR192"/>
      <c r="BS192"/>
      <c r="BT192"/>
      <c r="BU192"/>
      <c r="BV192"/>
      <c r="BW192"/>
      <c r="BX192"/>
      <c r="EL192"/>
      <c r="EM192"/>
      <c r="EN192"/>
      <c r="EO192"/>
      <c r="EP192"/>
      <c r="EQ192"/>
      <c r="ER192"/>
      <c r="ES192"/>
      <c r="ET192"/>
    </row>
    <row r="193" spans="67:150" s="86" customFormat="1">
      <c r="BO193"/>
      <c r="BP193"/>
      <c r="BQ193"/>
      <c r="BR193"/>
      <c r="BS193"/>
      <c r="BT193"/>
      <c r="BU193"/>
      <c r="BV193"/>
      <c r="BW193"/>
      <c r="BX193"/>
      <c r="EL193"/>
      <c r="EM193"/>
      <c r="EN193"/>
      <c r="EO193"/>
      <c r="EP193"/>
      <c r="EQ193"/>
      <c r="ER193"/>
      <c r="ES193"/>
      <c r="ET193"/>
    </row>
    <row r="194" spans="67:150" s="86" customFormat="1">
      <c r="BO194"/>
      <c r="BP194"/>
      <c r="BQ194"/>
      <c r="BR194"/>
      <c r="BS194"/>
      <c r="BT194"/>
      <c r="BU194"/>
      <c r="BV194"/>
      <c r="BW194"/>
      <c r="BX194"/>
      <c r="EL194"/>
      <c r="EM194"/>
      <c r="EN194"/>
      <c r="EO194"/>
      <c r="EP194"/>
      <c r="EQ194"/>
      <c r="ER194"/>
      <c r="ES194"/>
      <c r="ET194"/>
    </row>
    <row r="195" spans="67:150" s="86" customFormat="1">
      <c r="BO195"/>
      <c r="BP195"/>
      <c r="BQ195"/>
      <c r="BR195"/>
      <c r="BS195"/>
      <c r="BT195"/>
      <c r="BU195"/>
      <c r="BV195"/>
      <c r="BW195"/>
      <c r="BX195"/>
      <c r="EL195"/>
      <c r="EM195"/>
      <c r="EN195"/>
      <c r="EO195"/>
      <c r="EP195"/>
      <c r="EQ195"/>
      <c r="ER195"/>
      <c r="ES195"/>
      <c r="ET195"/>
    </row>
    <row r="196" spans="67:150" s="86" customFormat="1">
      <c r="BO196"/>
      <c r="BP196"/>
      <c r="BQ196"/>
      <c r="BR196"/>
      <c r="BS196"/>
      <c r="BT196"/>
      <c r="BU196"/>
      <c r="BV196"/>
      <c r="BW196"/>
      <c r="BX196"/>
      <c r="EL196"/>
      <c r="EM196"/>
      <c r="EN196"/>
      <c r="EO196"/>
      <c r="EP196"/>
      <c r="EQ196"/>
      <c r="ER196"/>
      <c r="ES196"/>
      <c r="ET196"/>
    </row>
    <row r="197" spans="67:150" s="86" customFormat="1">
      <c r="BO197"/>
      <c r="BP197"/>
      <c r="BQ197"/>
      <c r="BR197"/>
      <c r="BS197"/>
      <c r="BT197"/>
      <c r="BU197"/>
      <c r="BV197"/>
      <c r="BW197"/>
      <c r="BX197"/>
      <c r="EL197"/>
      <c r="EM197"/>
      <c r="EN197"/>
      <c r="EO197"/>
      <c r="EP197"/>
      <c r="EQ197"/>
      <c r="ER197"/>
      <c r="ES197"/>
      <c r="ET197"/>
    </row>
    <row r="198" spans="67:150" s="86" customFormat="1">
      <c r="BO198"/>
      <c r="BP198"/>
      <c r="BQ198"/>
      <c r="BR198"/>
      <c r="BS198"/>
      <c r="BT198"/>
      <c r="BU198"/>
      <c r="BV198"/>
      <c r="BW198"/>
      <c r="BX198"/>
      <c r="EL198"/>
      <c r="EM198"/>
      <c r="EN198"/>
      <c r="EO198"/>
      <c r="EP198"/>
      <c r="EQ198"/>
      <c r="ER198"/>
      <c r="ES198"/>
      <c r="ET198"/>
    </row>
    <row r="199" spans="67:150" s="86" customFormat="1">
      <c r="BO199"/>
      <c r="BP199"/>
      <c r="BQ199"/>
      <c r="BR199"/>
      <c r="BS199"/>
      <c r="BT199"/>
      <c r="BU199"/>
      <c r="BV199"/>
      <c r="BW199"/>
      <c r="BX199"/>
      <c r="EL199"/>
      <c r="EM199"/>
      <c r="EN199"/>
      <c r="EO199"/>
      <c r="EP199"/>
      <c r="EQ199"/>
      <c r="ER199"/>
      <c r="ES199"/>
      <c r="ET199"/>
    </row>
    <row r="200" spans="67:150" s="86" customFormat="1">
      <c r="BO200"/>
      <c r="BP200"/>
      <c r="BQ200"/>
      <c r="BR200"/>
      <c r="BS200"/>
      <c r="BT200"/>
      <c r="BU200"/>
      <c r="BV200"/>
      <c r="BW200"/>
      <c r="BX200"/>
      <c r="EL200"/>
      <c r="EM200"/>
      <c r="EN200"/>
      <c r="EO200"/>
      <c r="EP200"/>
      <c r="EQ200"/>
      <c r="ER200"/>
      <c r="ES200"/>
      <c r="ET200"/>
    </row>
    <row r="201" spans="67:150" s="86" customFormat="1">
      <c r="BO201"/>
      <c r="BP201"/>
      <c r="BQ201"/>
      <c r="BR201"/>
      <c r="BS201"/>
      <c r="BT201"/>
      <c r="BU201"/>
      <c r="BV201"/>
      <c r="BW201"/>
      <c r="BX201"/>
      <c r="EL201"/>
      <c r="EM201"/>
      <c r="EN201"/>
      <c r="EO201"/>
      <c r="EP201"/>
      <c r="EQ201"/>
      <c r="ER201"/>
      <c r="ES201"/>
      <c r="ET201"/>
    </row>
    <row r="202" spans="67:150" s="86" customFormat="1">
      <c r="BO202"/>
      <c r="BP202"/>
      <c r="BQ202"/>
      <c r="BR202"/>
      <c r="BS202"/>
      <c r="BT202"/>
      <c r="BU202"/>
      <c r="BV202"/>
      <c r="BW202"/>
      <c r="BX202"/>
      <c r="EL202"/>
      <c r="EM202"/>
      <c r="EN202"/>
      <c r="EO202"/>
      <c r="EP202"/>
      <c r="EQ202"/>
      <c r="ER202"/>
      <c r="ES202"/>
      <c r="ET202"/>
    </row>
    <row r="203" spans="67:150" s="86" customFormat="1">
      <c r="BO203"/>
      <c r="BP203"/>
      <c r="BQ203"/>
      <c r="BR203"/>
      <c r="BS203"/>
      <c r="BT203"/>
      <c r="BU203"/>
      <c r="BV203"/>
      <c r="BW203"/>
      <c r="BX203"/>
      <c r="EL203"/>
      <c r="EM203"/>
      <c r="EN203"/>
      <c r="EO203"/>
      <c r="EP203"/>
      <c r="EQ203"/>
      <c r="ER203"/>
      <c r="ES203"/>
      <c r="ET203"/>
    </row>
    <row r="204" spans="67:150" s="86" customFormat="1">
      <c r="BO204"/>
      <c r="BP204"/>
      <c r="BQ204"/>
      <c r="BR204"/>
      <c r="BS204"/>
      <c r="BT204"/>
      <c r="BU204"/>
      <c r="BV204"/>
      <c r="BW204"/>
      <c r="BX204"/>
      <c r="EL204"/>
      <c r="EM204"/>
      <c r="EN204"/>
      <c r="EO204"/>
      <c r="EP204"/>
      <c r="EQ204"/>
      <c r="ER204"/>
      <c r="ES204"/>
      <c r="ET204"/>
    </row>
    <row r="205" spans="67:150" s="86" customFormat="1">
      <c r="BO205"/>
      <c r="BP205"/>
      <c r="BQ205"/>
      <c r="BR205"/>
      <c r="BS205"/>
      <c r="BT205"/>
      <c r="BU205"/>
      <c r="BV205"/>
      <c r="BW205"/>
      <c r="BX205"/>
      <c r="EL205"/>
      <c r="EM205"/>
      <c r="EN205"/>
      <c r="EO205"/>
      <c r="EP205"/>
      <c r="EQ205"/>
      <c r="ER205"/>
      <c r="ES205"/>
      <c r="ET205"/>
    </row>
    <row r="206" spans="67:150" s="86" customFormat="1">
      <c r="BO206"/>
      <c r="BP206"/>
      <c r="BQ206"/>
      <c r="BR206"/>
      <c r="BS206"/>
      <c r="BT206"/>
      <c r="BU206"/>
      <c r="BV206"/>
      <c r="BW206"/>
      <c r="BX206"/>
      <c r="EL206"/>
      <c r="EM206"/>
      <c r="EN206"/>
      <c r="EO206"/>
      <c r="EP206"/>
      <c r="EQ206"/>
      <c r="ER206"/>
      <c r="ES206"/>
      <c r="ET206"/>
    </row>
    <row r="207" spans="67:150" s="86" customFormat="1">
      <c r="BO207"/>
      <c r="BP207"/>
      <c r="BQ207"/>
      <c r="BR207"/>
      <c r="BS207"/>
      <c r="BT207"/>
      <c r="BU207"/>
      <c r="BV207"/>
      <c r="BW207"/>
      <c r="BX207"/>
      <c r="EL207"/>
      <c r="EM207"/>
      <c r="EN207"/>
      <c r="EO207"/>
      <c r="EP207"/>
      <c r="EQ207"/>
      <c r="ER207"/>
      <c r="ES207"/>
      <c r="ET207"/>
    </row>
    <row r="208" spans="67:150" s="86" customFormat="1">
      <c r="BO208"/>
      <c r="BP208"/>
      <c r="BQ208"/>
      <c r="BR208"/>
      <c r="BS208"/>
      <c r="BT208"/>
      <c r="BU208"/>
      <c r="BV208"/>
      <c r="BW208"/>
      <c r="BX208"/>
      <c r="EL208"/>
      <c r="EM208"/>
      <c r="EN208"/>
      <c r="EO208"/>
      <c r="EP208"/>
      <c r="EQ208"/>
      <c r="ER208"/>
      <c r="ES208"/>
      <c r="ET208"/>
    </row>
    <row r="209" spans="67:150" s="86" customFormat="1">
      <c r="BO209"/>
      <c r="BP209"/>
      <c r="BQ209"/>
      <c r="BR209"/>
      <c r="BS209"/>
      <c r="BT209"/>
      <c r="BU209"/>
      <c r="BV209"/>
      <c r="BW209"/>
      <c r="BX209"/>
      <c r="EL209"/>
      <c r="EM209"/>
      <c r="EN209"/>
      <c r="EO209"/>
      <c r="EP209"/>
      <c r="EQ209"/>
      <c r="ER209"/>
      <c r="ES209"/>
      <c r="ET209"/>
    </row>
    <row r="210" spans="67:150" s="86" customFormat="1">
      <c r="BO210"/>
      <c r="BP210"/>
      <c r="BQ210"/>
      <c r="BR210"/>
      <c r="BS210"/>
      <c r="BT210"/>
      <c r="BU210"/>
      <c r="BV210"/>
      <c r="BW210"/>
      <c r="BX210"/>
      <c r="EL210"/>
      <c r="EM210"/>
      <c r="EN210"/>
      <c r="EO210"/>
      <c r="EP210"/>
      <c r="EQ210"/>
      <c r="ER210"/>
      <c r="ES210"/>
      <c r="ET210"/>
    </row>
    <row r="211" spans="67:150" s="86" customFormat="1">
      <c r="BO211"/>
      <c r="BP211"/>
      <c r="BQ211"/>
      <c r="BR211"/>
      <c r="BS211"/>
      <c r="BT211"/>
      <c r="BU211"/>
      <c r="BV211"/>
      <c r="BW211"/>
      <c r="BX211"/>
      <c r="EL211"/>
      <c r="EM211"/>
      <c r="EN211"/>
      <c r="EO211"/>
      <c r="EP211"/>
      <c r="EQ211"/>
      <c r="ER211"/>
      <c r="ES211"/>
      <c r="ET211"/>
    </row>
    <row r="212" spans="67:150" s="86" customFormat="1">
      <c r="BO212"/>
      <c r="BP212"/>
      <c r="BQ212"/>
      <c r="BR212"/>
      <c r="BS212"/>
      <c r="BT212"/>
      <c r="BU212"/>
      <c r="BV212"/>
      <c r="BW212"/>
      <c r="BX212"/>
      <c r="EL212"/>
      <c r="EM212"/>
      <c r="EN212"/>
      <c r="EO212"/>
      <c r="EP212"/>
      <c r="EQ212"/>
      <c r="ER212"/>
      <c r="ES212"/>
      <c r="ET212"/>
    </row>
    <row r="213" spans="67:150" s="86" customFormat="1">
      <c r="BO213"/>
      <c r="BP213"/>
      <c r="BQ213"/>
      <c r="BR213"/>
      <c r="BS213"/>
      <c r="BT213"/>
      <c r="BU213"/>
      <c r="BV213"/>
      <c r="BW213"/>
      <c r="BX213"/>
      <c r="EL213"/>
      <c r="EM213"/>
      <c r="EN213"/>
      <c r="EO213"/>
      <c r="EP213"/>
      <c r="EQ213"/>
      <c r="ER213"/>
      <c r="ES213"/>
      <c r="ET213"/>
    </row>
    <row r="214" spans="67:150" s="86" customFormat="1">
      <c r="BO214"/>
      <c r="BP214"/>
      <c r="BQ214"/>
      <c r="BR214"/>
      <c r="BS214"/>
      <c r="BT214"/>
      <c r="BU214"/>
      <c r="BV214"/>
      <c r="BW214"/>
      <c r="BX214"/>
      <c r="EL214"/>
      <c r="EM214"/>
      <c r="EN214"/>
      <c r="EO214"/>
      <c r="EP214"/>
      <c r="EQ214"/>
      <c r="ER214"/>
      <c r="ES214"/>
      <c r="ET214"/>
    </row>
    <row r="215" spans="67:150" s="86" customFormat="1">
      <c r="BO215"/>
      <c r="BP215"/>
      <c r="BQ215"/>
      <c r="BR215"/>
      <c r="BS215"/>
      <c r="BT215"/>
      <c r="BU215"/>
      <c r="BV215"/>
      <c r="BW215"/>
      <c r="BX215"/>
      <c r="EL215"/>
      <c r="EM215"/>
      <c r="EN215"/>
      <c r="EO215"/>
      <c r="EP215"/>
      <c r="EQ215"/>
      <c r="ER215"/>
      <c r="ES215"/>
      <c r="ET215"/>
    </row>
    <row r="216" spans="67:150" s="86" customFormat="1">
      <c r="BO216"/>
      <c r="BP216"/>
      <c r="BQ216"/>
      <c r="BR216"/>
      <c r="BS216"/>
      <c r="BT216"/>
      <c r="BU216"/>
      <c r="BV216"/>
      <c r="BW216"/>
      <c r="BX216"/>
      <c r="EL216"/>
      <c r="EM216"/>
      <c r="EN216"/>
      <c r="EO216"/>
      <c r="EP216"/>
      <c r="EQ216"/>
      <c r="ER216"/>
      <c r="ES216"/>
      <c r="ET216"/>
    </row>
    <row r="217" spans="67:150" s="86" customFormat="1">
      <c r="BO217"/>
      <c r="BP217"/>
      <c r="BQ217"/>
      <c r="BR217"/>
      <c r="BS217"/>
      <c r="BT217"/>
      <c r="BU217"/>
      <c r="BV217"/>
      <c r="BW217"/>
      <c r="BX217"/>
      <c r="EL217"/>
      <c r="EM217"/>
      <c r="EN217"/>
      <c r="EO217"/>
      <c r="EP217"/>
      <c r="EQ217"/>
      <c r="ER217"/>
      <c r="ES217"/>
      <c r="ET217"/>
    </row>
    <row r="218" spans="67:150" s="86" customFormat="1">
      <c r="BO218"/>
      <c r="BP218"/>
      <c r="BQ218"/>
      <c r="BR218"/>
      <c r="BS218"/>
      <c r="BT218"/>
      <c r="BU218"/>
      <c r="BV218"/>
      <c r="BW218"/>
      <c r="BX218"/>
      <c r="EL218"/>
      <c r="EM218"/>
      <c r="EN218"/>
      <c r="EO218"/>
      <c r="EP218"/>
      <c r="EQ218"/>
      <c r="ER218"/>
      <c r="ES218"/>
      <c r="ET218"/>
    </row>
    <row r="219" spans="67:150" s="86" customFormat="1">
      <c r="BO219"/>
      <c r="BP219"/>
      <c r="BQ219"/>
      <c r="BR219"/>
      <c r="BS219"/>
      <c r="BT219"/>
      <c r="BU219"/>
      <c r="BV219"/>
      <c r="BW219"/>
      <c r="BX219"/>
      <c r="EL219"/>
      <c r="EM219"/>
      <c r="EN219"/>
      <c r="EO219"/>
      <c r="EP219"/>
      <c r="EQ219"/>
      <c r="ER219"/>
      <c r="ES219"/>
      <c r="ET219"/>
    </row>
    <row r="220" spans="67:150" s="86" customFormat="1">
      <c r="BO220"/>
      <c r="BP220"/>
      <c r="BQ220"/>
      <c r="BR220"/>
      <c r="BS220"/>
      <c r="BT220"/>
      <c r="BU220"/>
      <c r="BV220"/>
      <c r="BW220"/>
      <c r="BX220"/>
      <c r="EL220"/>
      <c r="EM220"/>
      <c r="EN220"/>
      <c r="EO220"/>
      <c r="EP220"/>
      <c r="EQ220"/>
      <c r="ER220"/>
      <c r="ES220"/>
      <c r="ET220"/>
    </row>
    <row r="221" spans="67:150" s="86" customFormat="1">
      <c r="BO221"/>
      <c r="BP221"/>
      <c r="BQ221"/>
      <c r="BR221"/>
      <c r="BS221"/>
      <c r="BT221"/>
      <c r="BU221"/>
      <c r="BV221"/>
      <c r="BW221"/>
      <c r="BX221"/>
      <c r="EL221"/>
      <c r="EM221"/>
      <c r="EN221"/>
      <c r="EO221"/>
      <c r="EP221"/>
      <c r="EQ221"/>
      <c r="ER221"/>
      <c r="ES221"/>
      <c r="ET221"/>
    </row>
    <row r="222" spans="67:150" s="86" customFormat="1">
      <c r="BO222"/>
      <c r="BP222"/>
      <c r="BQ222"/>
      <c r="BR222"/>
      <c r="BS222"/>
      <c r="BT222"/>
      <c r="BU222"/>
      <c r="BV222"/>
      <c r="BW222"/>
      <c r="BX222"/>
      <c r="EL222"/>
      <c r="EM222"/>
      <c r="EN222"/>
      <c r="EO222"/>
      <c r="EP222"/>
      <c r="EQ222"/>
      <c r="ER222"/>
      <c r="ES222"/>
      <c r="ET222"/>
    </row>
    <row r="223" spans="67:150" s="86" customFormat="1">
      <c r="BO223"/>
      <c r="BP223"/>
      <c r="BQ223"/>
      <c r="BR223"/>
      <c r="BS223"/>
      <c r="BT223"/>
      <c r="BU223"/>
      <c r="BV223"/>
      <c r="BW223"/>
      <c r="BX223"/>
      <c r="EL223"/>
      <c r="EM223"/>
      <c r="EN223"/>
      <c r="EO223"/>
      <c r="EP223"/>
      <c r="EQ223"/>
      <c r="ER223"/>
      <c r="ES223"/>
      <c r="ET223"/>
    </row>
    <row r="224" spans="67:150" s="86" customFormat="1">
      <c r="BO224"/>
      <c r="BP224"/>
      <c r="BQ224"/>
      <c r="BR224"/>
      <c r="BS224"/>
      <c r="BT224"/>
      <c r="BU224"/>
      <c r="BV224"/>
      <c r="BW224"/>
      <c r="BX224"/>
      <c r="EL224"/>
      <c r="EM224"/>
      <c r="EN224"/>
      <c r="EO224"/>
      <c r="EP224"/>
      <c r="EQ224"/>
      <c r="ER224"/>
      <c r="ES224"/>
      <c r="ET224"/>
    </row>
    <row r="225" spans="67:150" s="86" customFormat="1">
      <c r="BO225"/>
      <c r="BP225"/>
      <c r="BQ225"/>
      <c r="BR225"/>
      <c r="BS225"/>
      <c r="BT225"/>
      <c r="BU225"/>
      <c r="BV225"/>
      <c r="BW225"/>
      <c r="BX225"/>
      <c r="EL225"/>
      <c r="EM225"/>
      <c r="EN225"/>
      <c r="EO225"/>
      <c r="EP225"/>
      <c r="EQ225"/>
      <c r="ER225"/>
      <c r="ES225"/>
      <c r="ET225"/>
    </row>
    <row r="226" spans="67:150" s="86" customFormat="1">
      <c r="BO226"/>
      <c r="BP226"/>
      <c r="BQ226"/>
      <c r="BR226"/>
      <c r="BS226"/>
      <c r="BT226"/>
      <c r="BU226"/>
      <c r="BV226"/>
      <c r="BW226"/>
      <c r="BX226"/>
      <c r="EL226"/>
      <c r="EM226"/>
      <c r="EN226"/>
      <c r="EO226"/>
      <c r="EP226"/>
      <c r="EQ226"/>
      <c r="ER226"/>
      <c r="ES226"/>
      <c r="ET226"/>
    </row>
    <row r="227" spans="67:150" s="86" customFormat="1">
      <c r="BO227"/>
      <c r="BP227"/>
      <c r="BQ227"/>
      <c r="BR227"/>
      <c r="BS227"/>
      <c r="BT227"/>
      <c r="BU227"/>
      <c r="BV227"/>
      <c r="BW227"/>
      <c r="BX227"/>
      <c r="EL227"/>
      <c r="EM227"/>
      <c r="EN227"/>
      <c r="EO227"/>
      <c r="EP227"/>
      <c r="EQ227"/>
      <c r="ER227"/>
      <c r="ES227"/>
      <c r="ET227"/>
    </row>
    <row r="228" spans="67:150" s="86" customFormat="1">
      <c r="BO228"/>
      <c r="BP228"/>
      <c r="BQ228"/>
      <c r="BR228"/>
      <c r="BS228"/>
      <c r="BT228"/>
      <c r="BU228"/>
      <c r="BV228"/>
      <c r="BW228"/>
      <c r="BX228"/>
      <c r="EL228"/>
      <c r="EM228"/>
      <c r="EN228"/>
      <c r="EO228"/>
      <c r="EP228"/>
      <c r="EQ228"/>
      <c r="ER228"/>
      <c r="ES228"/>
      <c r="ET228"/>
    </row>
    <row r="229" spans="67:150" s="86" customFormat="1">
      <c r="BO229"/>
      <c r="BP229"/>
      <c r="BQ229"/>
      <c r="BR229"/>
      <c r="BS229"/>
      <c r="BT229"/>
      <c r="BU229"/>
      <c r="BV229"/>
      <c r="BW229"/>
      <c r="BX229"/>
      <c r="EL229"/>
      <c r="EM229"/>
      <c r="EN229"/>
      <c r="EO229"/>
      <c r="EP229"/>
      <c r="EQ229"/>
      <c r="ER229"/>
      <c r="ES229"/>
      <c r="ET229"/>
    </row>
    <row r="230" spans="67:150" s="86" customFormat="1">
      <c r="BO230"/>
      <c r="BP230"/>
      <c r="BQ230"/>
      <c r="BR230"/>
      <c r="BS230"/>
      <c r="BT230"/>
      <c r="BU230"/>
      <c r="BV230"/>
      <c r="BW230"/>
      <c r="BX230"/>
      <c r="EL230"/>
      <c r="EM230"/>
      <c r="EN230"/>
      <c r="EO230"/>
      <c r="EP230"/>
      <c r="EQ230"/>
      <c r="ER230"/>
      <c r="ES230"/>
      <c r="ET230"/>
    </row>
    <row r="231" spans="67:150" s="86" customFormat="1">
      <c r="BO231"/>
      <c r="BP231"/>
      <c r="BQ231"/>
      <c r="BR231"/>
      <c r="BS231"/>
      <c r="BT231"/>
      <c r="BU231"/>
      <c r="BV231"/>
      <c r="BW231"/>
      <c r="BX231"/>
      <c r="EL231"/>
      <c r="EM231"/>
      <c r="EN231"/>
      <c r="EO231"/>
      <c r="EP231"/>
      <c r="EQ231"/>
      <c r="ER231"/>
      <c r="ES231"/>
      <c r="ET231"/>
    </row>
    <row r="232" spans="67:150" s="86" customFormat="1">
      <c r="BO232"/>
      <c r="BP232"/>
      <c r="BQ232"/>
      <c r="BR232"/>
      <c r="BS232"/>
      <c r="BT232"/>
      <c r="BU232"/>
      <c r="BV232"/>
      <c r="BW232"/>
      <c r="BX232"/>
      <c r="EL232"/>
      <c r="EM232"/>
      <c r="EN232"/>
      <c r="EO232"/>
      <c r="EP232"/>
      <c r="EQ232"/>
      <c r="ER232"/>
      <c r="ES232"/>
      <c r="ET232"/>
    </row>
    <row r="233" spans="67:150" s="86" customFormat="1">
      <c r="BO233"/>
      <c r="BP233"/>
      <c r="BQ233"/>
      <c r="BR233"/>
      <c r="BS233"/>
      <c r="BT233"/>
      <c r="BU233"/>
      <c r="BV233"/>
      <c r="BW233"/>
      <c r="BX233"/>
      <c r="EL233"/>
      <c r="EM233"/>
      <c r="EN233"/>
      <c r="EO233"/>
      <c r="EP233"/>
      <c r="EQ233"/>
      <c r="ER233"/>
      <c r="ES233"/>
      <c r="ET233"/>
    </row>
    <row r="234" spans="67:150" s="86" customFormat="1">
      <c r="BO234"/>
      <c r="BP234"/>
      <c r="BQ234"/>
      <c r="BR234"/>
      <c r="BS234"/>
      <c r="BT234"/>
      <c r="BU234"/>
      <c r="BV234"/>
      <c r="BW234"/>
      <c r="BX234"/>
      <c r="EL234"/>
      <c r="EM234"/>
      <c r="EN234"/>
      <c r="EO234"/>
      <c r="EP234"/>
      <c r="EQ234"/>
      <c r="ER234"/>
      <c r="ES234"/>
      <c r="ET234"/>
    </row>
    <row r="235" spans="67:150" s="86" customFormat="1">
      <c r="BO235"/>
      <c r="BP235"/>
      <c r="BQ235"/>
      <c r="BR235"/>
      <c r="BS235"/>
      <c r="BT235"/>
      <c r="BU235"/>
      <c r="BV235"/>
      <c r="BW235"/>
      <c r="BX235"/>
      <c r="EL235"/>
      <c r="EM235"/>
      <c r="EN235"/>
      <c r="EO235"/>
      <c r="EP235"/>
      <c r="EQ235"/>
      <c r="ER235"/>
      <c r="ES235"/>
      <c r="ET235"/>
    </row>
    <row r="236" spans="67:150" s="86" customFormat="1">
      <c r="BO236"/>
      <c r="BP236"/>
      <c r="BQ236"/>
      <c r="BR236"/>
      <c r="BS236"/>
      <c r="BT236"/>
      <c r="BU236"/>
      <c r="BV236"/>
      <c r="BW236"/>
      <c r="BX236"/>
      <c r="EL236"/>
      <c r="EM236"/>
      <c r="EN236"/>
      <c r="EO236"/>
      <c r="EP236"/>
      <c r="EQ236"/>
      <c r="ER236"/>
      <c r="ES236"/>
      <c r="ET236"/>
    </row>
    <row r="237" spans="67:150" s="86" customFormat="1">
      <c r="BO237"/>
      <c r="BP237"/>
      <c r="BQ237"/>
      <c r="BR237"/>
      <c r="BS237"/>
      <c r="BT237"/>
      <c r="BU237"/>
      <c r="BV237"/>
      <c r="BW237"/>
      <c r="BX237"/>
      <c r="EL237"/>
      <c r="EM237"/>
      <c r="EN237"/>
      <c r="EO237"/>
      <c r="EP237"/>
      <c r="EQ237"/>
      <c r="ER237"/>
      <c r="ES237"/>
      <c r="ET237"/>
    </row>
    <row r="238" spans="67:150" s="86" customFormat="1">
      <c r="BO238"/>
      <c r="BP238"/>
      <c r="BQ238"/>
      <c r="BR238"/>
      <c r="BS238"/>
      <c r="BT238"/>
      <c r="BU238"/>
      <c r="BV238"/>
      <c r="BW238"/>
      <c r="BX238"/>
      <c r="EL238"/>
      <c r="EM238"/>
      <c r="EN238"/>
      <c r="EO238"/>
      <c r="EP238"/>
      <c r="EQ238"/>
      <c r="ER238"/>
      <c r="ES238"/>
      <c r="ET238"/>
    </row>
    <row r="239" spans="67:150" s="86" customFormat="1">
      <c r="BO239"/>
      <c r="BP239"/>
      <c r="BQ239"/>
      <c r="BR239"/>
      <c r="BS239"/>
      <c r="BT239"/>
      <c r="BU239"/>
      <c r="BV239"/>
      <c r="BW239"/>
      <c r="BX239"/>
      <c r="EL239"/>
      <c r="EM239"/>
      <c r="EN239"/>
      <c r="EO239"/>
      <c r="EP239"/>
      <c r="EQ239"/>
      <c r="ER239"/>
      <c r="ES239"/>
      <c r="ET239"/>
    </row>
    <row r="240" spans="67:150" s="86" customFormat="1">
      <c r="BO240"/>
      <c r="BP240"/>
      <c r="BQ240"/>
      <c r="BR240"/>
      <c r="BS240"/>
      <c r="BT240"/>
      <c r="BU240"/>
      <c r="BV240"/>
      <c r="BW240"/>
      <c r="BX240"/>
      <c r="EL240"/>
      <c r="EM240"/>
      <c r="EN240"/>
      <c r="EO240"/>
      <c r="EP240"/>
      <c r="EQ240"/>
      <c r="ER240"/>
      <c r="ES240"/>
      <c r="ET240"/>
    </row>
    <row r="241" spans="67:150" s="86" customFormat="1">
      <c r="BO241"/>
      <c r="BP241"/>
      <c r="BQ241"/>
      <c r="BR241"/>
      <c r="BS241"/>
      <c r="BT241"/>
      <c r="BU241"/>
      <c r="BV241"/>
      <c r="BW241"/>
      <c r="BX241"/>
      <c r="EL241"/>
      <c r="EM241"/>
      <c r="EN241"/>
      <c r="EO241"/>
      <c r="EP241"/>
      <c r="EQ241"/>
      <c r="ER241"/>
      <c r="ES241"/>
      <c r="ET241"/>
    </row>
    <row r="242" spans="67:150" s="86" customFormat="1">
      <c r="BO242"/>
      <c r="BP242"/>
      <c r="BQ242"/>
      <c r="BR242"/>
      <c r="BS242"/>
      <c r="BT242"/>
      <c r="BU242"/>
      <c r="BV242"/>
      <c r="BW242"/>
      <c r="BX242"/>
      <c r="EL242"/>
      <c r="EM242"/>
      <c r="EN242"/>
      <c r="EO242"/>
      <c r="EP242"/>
      <c r="EQ242"/>
      <c r="ER242"/>
      <c r="ES242"/>
      <c r="ET242"/>
    </row>
    <row r="243" spans="67:150" s="86" customFormat="1">
      <c r="BO243"/>
      <c r="BP243"/>
      <c r="BQ243"/>
      <c r="BR243"/>
      <c r="BS243"/>
      <c r="BT243"/>
      <c r="BU243"/>
      <c r="BV243"/>
      <c r="BW243"/>
      <c r="BX243"/>
      <c r="EL243"/>
      <c r="EM243"/>
      <c r="EN243"/>
      <c r="EO243"/>
      <c r="EP243"/>
      <c r="EQ243"/>
      <c r="ER243"/>
      <c r="ES243"/>
      <c r="ET243"/>
    </row>
    <row r="244" spans="67:150" s="86" customFormat="1">
      <c r="BO244"/>
      <c r="BP244"/>
      <c r="BQ244"/>
      <c r="BR244"/>
      <c r="BS244"/>
      <c r="BT244"/>
      <c r="BU244"/>
      <c r="BV244"/>
      <c r="BW244"/>
      <c r="BX244"/>
      <c r="EL244"/>
      <c r="EM244"/>
      <c r="EN244"/>
      <c r="EO244"/>
      <c r="EP244"/>
      <c r="EQ244"/>
      <c r="ER244"/>
      <c r="ES244"/>
      <c r="ET244"/>
    </row>
    <row r="245" spans="67:150" s="86" customFormat="1">
      <c r="BO245"/>
      <c r="BP245"/>
      <c r="BQ245"/>
      <c r="BR245"/>
      <c r="BS245"/>
      <c r="BT245"/>
      <c r="BU245"/>
      <c r="BV245"/>
      <c r="BW245"/>
      <c r="BX245"/>
      <c r="EL245"/>
      <c r="EM245"/>
      <c r="EN245"/>
      <c r="EO245"/>
      <c r="EP245"/>
      <c r="EQ245"/>
      <c r="ER245"/>
      <c r="ES245"/>
      <c r="ET245"/>
    </row>
    <row r="246" spans="67:150" s="86" customFormat="1">
      <c r="BO246"/>
      <c r="BP246"/>
      <c r="BQ246"/>
      <c r="BR246"/>
      <c r="BS246"/>
      <c r="BT246"/>
      <c r="BU246"/>
      <c r="BV246"/>
      <c r="BW246"/>
      <c r="BX246"/>
      <c r="EL246"/>
      <c r="EM246"/>
      <c r="EN246"/>
      <c r="EO246"/>
      <c r="EP246"/>
      <c r="EQ246"/>
      <c r="ER246"/>
      <c r="ES246"/>
      <c r="ET246"/>
    </row>
    <row r="247" spans="67:150" s="86" customFormat="1">
      <c r="BO247"/>
      <c r="BP247"/>
      <c r="BQ247"/>
      <c r="BR247"/>
      <c r="BS247"/>
      <c r="BT247"/>
      <c r="BU247"/>
      <c r="BV247"/>
      <c r="BW247"/>
      <c r="BX247"/>
      <c r="EL247"/>
      <c r="EM247"/>
      <c r="EN247"/>
      <c r="EO247"/>
      <c r="EP247"/>
      <c r="EQ247"/>
      <c r="ER247"/>
      <c r="ES247"/>
      <c r="ET247"/>
    </row>
    <row r="248" spans="67:150" s="86" customFormat="1">
      <c r="BO248"/>
      <c r="BP248"/>
      <c r="BQ248"/>
      <c r="BR248"/>
      <c r="BS248"/>
      <c r="BT248"/>
      <c r="BU248"/>
      <c r="BV248"/>
      <c r="BW248"/>
      <c r="BX248"/>
      <c r="EL248"/>
      <c r="EM248"/>
      <c r="EN248"/>
      <c r="EO248"/>
      <c r="EP248"/>
      <c r="EQ248"/>
      <c r="ER248"/>
      <c r="ES248"/>
      <c r="ET248"/>
    </row>
    <row r="249" spans="67:150" s="86" customFormat="1">
      <c r="BO249"/>
      <c r="BP249"/>
      <c r="BQ249"/>
      <c r="BR249"/>
      <c r="BS249"/>
      <c r="BT249"/>
      <c r="BU249"/>
      <c r="BV249"/>
      <c r="BW249"/>
      <c r="BX249"/>
      <c r="EL249"/>
      <c r="EM249"/>
      <c r="EN249"/>
      <c r="EO249"/>
      <c r="EP249"/>
      <c r="EQ249"/>
      <c r="ER249"/>
      <c r="ES249"/>
      <c r="ET249"/>
    </row>
    <row r="250" spans="67:150" s="86" customFormat="1">
      <c r="BO250"/>
      <c r="BP250"/>
      <c r="BQ250"/>
      <c r="BR250"/>
      <c r="BS250"/>
      <c r="BT250"/>
      <c r="BU250"/>
      <c r="BV250"/>
      <c r="BW250"/>
      <c r="BX250"/>
      <c r="EL250"/>
      <c r="EM250"/>
      <c r="EN250"/>
      <c r="EO250"/>
      <c r="EP250"/>
      <c r="EQ250"/>
      <c r="ER250"/>
      <c r="ES250"/>
      <c r="ET250"/>
    </row>
    <row r="251" spans="67:150" s="86" customFormat="1">
      <c r="BO251"/>
      <c r="BP251"/>
      <c r="BQ251"/>
      <c r="BR251"/>
      <c r="BS251"/>
      <c r="BT251"/>
      <c r="BU251"/>
      <c r="BV251"/>
      <c r="BW251"/>
      <c r="BX251"/>
      <c r="EL251"/>
      <c r="EM251"/>
      <c r="EN251"/>
      <c r="EO251"/>
      <c r="EP251"/>
      <c r="EQ251"/>
      <c r="ER251"/>
      <c r="ES251"/>
      <c r="ET251"/>
    </row>
    <row r="252" spans="67:150" s="86" customFormat="1">
      <c r="BO252"/>
      <c r="BP252"/>
      <c r="BQ252"/>
      <c r="BR252"/>
      <c r="BS252"/>
      <c r="BT252"/>
      <c r="BU252"/>
      <c r="BV252"/>
      <c r="BW252"/>
      <c r="BX252"/>
      <c r="EL252"/>
      <c r="EM252"/>
      <c r="EN252"/>
      <c r="EO252"/>
      <c r="EP252"/>
      <c r="EQ252"/>
      <c r="ER252"/>
      <c r="ES252"/>
      <c r="ET252"/>
    </row>
    <row r="253" spans="67:150" s="86" customFormat="1">
      <c r="BO253"/>
      <c r="BP253"/>
      <c r="BQ253"/>
      <c r="BR253"/>
      <c r="BS253"/>
      <c r="BT253"/>
      <c r="BU253"/>
      <c r="BV253"/>
      <c r="BW253"/>
      <c r="BX253"/>
      <c r="EL253"/>
      <c r="EM253"/>
      <c r="EN253"/>
      <c r="EO253"/>
      <c r="EP253"/>
      <c r="EQ253"/>
      <c r="ER253"/>
      <c r="ES253"/>
      <c r="ET253"/>
    </row>
    <row r="254" spans="67:150" s="86" customFormat="1">
      <c r="BO254"/>
      <c r="BP254"/>
      <c r="BQ254"/>
      <c r="BR254"/>
      <c r="BS254"/>
      <c r="BT254"/>
      <c r="BU254"/>
      <c r="BV254"/>
      <c r="BW254"/>
      <c r="BX254"/>
      <c r="EL254"/>
      <c r="EM254"/>
      <c r="EN254"/>
      <c r="EO254"/>
      <c r="EP254"/>
      <c r="EQ254"/>
      <c r="ER254"/>
      <c r="ES254"/>
      <c r="ET254"/>
    </row>
    <row r="255" spans="67:150" s="86" customFormat="1">
      <c r="BO255"/>
      <c r="BP255"/>
      <c r="BQ255"/>
      <c r="BR255"/>
      <c r="BS255"/>
      <c r="BT255"/>
      <c r="BU255"/>
      <c r="BV255"/>
      <c r="BW255"/>
      <c r="BX255"/>
      <c r="EL255"/>
      <c r="EM255"/>
      <c r="EN255"/>
      <c r="EO255"/>
      <c r="EP255"/>
      <c r="EQ255"/>
      <c r="ER255"/>
      <c r="ES255"/>
      <c r="ET255"/>
    </row>
    <row r="256" spans="67:150" s="86" customFormat="1">
      <c r="BO256"/>
      <c r="BP256"/>
      <c r="BQ256"/>
      <c r="BR256"/>
      <c r="BS256"/>
      <c r="BT256"/>
      <c r="BU256"/>
      <c r="BV256"/>
      <c r="BW256"/>
      <c r="BX256"/>
      <c r="EL256"/>
      <c r="EM256"/>
      <c r="EN256"/>
      <c r="EO256"/>
      <c r="EP256"/>
      <c r="EQ256"/>
      <c r="ER256"/>
      <c r="ES256"/>
      <c r="ET256"/>
    </row>
    <row r="257" spans="67:150" s="86" customFormat="1">
      <c r="BO257"/>
      <c r="BP257"/>
      <c r="BQ257"/>
      <c r="BR257"/>
      <c r="BS257"/>
      <c r="BT257"/>
      <c r="BU257"/>
      <c r="BV257"/>
      <c r="BW257"/>
      <c r="BX257"/>
      <c r="EL257"/>
      <c r="EM257"/>
      <c r="EN257"/>
      <c r="EO257"/>
      <c r="EP257"/>
      <c r="EQ257"/>
      <c r="ER257"/>
      <c r="ES257"/>
      <c r="ET257"/>
    </row>
    <row r="258" spans="67:150" s="86" customFormat="1">
      <c r="BO258"/>
      <c r="BP258"/>
      <c r="BQ258"/>
      <c r="BR258"/>
      <c r="BS258"/>
      <c r="BT258"/>
      <c r="BU258"/>
      <c r="BV258"/>
      <c r="BW258"/>
      <c r="BX258"/>
      <c r="EL258"/>
      <c r="EM258"/>
      <c r="EN258"/>
      <c r="EO258"/>
      <c r="EP258"/>
      <c r="EQ258"/>
      <c r="ER258"/>
      <c r="ES258"/>
      <c r="ET258"/>
    </row>
    <row r="259" spans="67:150" s="86" customFormat="1">
      <c r="BO259"/>
      <c r="BP259"/>
      <c r="BQ259"/>
      <c r="BR259"/>
      <c r="BS259"/>
      <c r="BT259"/>
      <c r="BU259"/>
      <c r="BV259"/>
      <c r="BW259"/>
      <c r="BX259"/>
      <c r="EL259"/>
      <c r="EM259"/>
      <c r="EN259"/>
      <c r="EO259"/>
      <c r="EP259"/>
      <c r="EQ259"/>
      <c r="ER259"/>
      <c r="ES259"/>
      <c r="ET259"/>
    </row>
    <row r="260" spans="67:150" s="86" customFormat="1">
      <c r="BO260"/>
      <c r="BP260"/>
      <c r="BQ260"/>
      <c r="BR260"/>
      <c r="BS260"/>
      <c r="BT260"/>
      <c r="BU260"/>
      <c r="BV260"/>
      <c r="BW260"/>
      <c r="BX260"/>
      <c r="EL260"/>
      <c r="EM260"/>
      <c r="EN260"/>
      <c r="EO260"/>
      <c r="EP260"/>
      <c r="EQ260"/>
      <c r="ER260"/>
      <c r="ES260"/>
      <c r="ET260"/>
    </row>
    <row r="261" spans="67:150" s="86" customFormat="1">
      <c r="BO261"/>
      <c r="BP261"/>
      <c r="BQ261"/>
      <c r="BR261"/>
      <c r="BS261"/>
      <c r="BT261"/>
      <c r="BU261"/>
      <c r="BV261"/>
      <c r="BW261"/>
      <c r="BX261"/>
      <c r="EL261"/>
      <c r="EM261"/>
      <c r="EN261"/>
      <c r="EO261"/>
      <c r="EP261"/>
      <c r="EQ261"/>
      <c r="ER261"/>
      <c r="ES261"/>
      <c r="ET261"/>
    </row>
    <row r="262" spans="67:150" s="86" customFormat="1">
      <c r="BO262"/>
      <c r="BP262"/>
      <c r="BQ262"/>
      <c r="BR262"/>
      <c r="BS262"/>
      <c r="BT262"/>
      <c r="BU262"/>
      <c r="BV262"/>
      <c r="BW262"/>
      <c r="BX262"/>
      <c r="EL262"/>
      <c r="EM262"/>
      <c r="EN262"/>
      <c r="EO262"/>
      <c r="EP262"/>
      <c r="EQ262"/>
      <c r="ER262"/>
      <c r="ES262"/>
      <c r="ET262"/>
    </row>
    <row r="263" spans="67:150" s="86" customFormat="1">
      <c r="BO263"/>
      <c r="BP263"/>
      <c r="BQ263"/>
      <c r="BR263"/>
      <c r="BS263"/>
      <c r="BT263"/>
      <c r="BU263"/>
      <c r="BV263"/>
      <c r="BW263"/>
      <c r="BX263"/>
      <c r="EL263"/>
      <c r="EM263"/>
      <c r="EN263"/>
      <c r="EO263"/>
      <c r="EP263"/>
      <c r="EQ263"/>
      <c r="ER263"/>
      <c r="ES263"/>
      <c r="ET263"/>
    </row>
    <row r="264" spans="67:150" s="86" customFormat="1">
      <c r="BO264"/>
      <c r="BP264"/>
      <c r="BQ264"/>
      <c r="BR264"/>
      <c r="BS264"/>
      <c r="BT264"/>
      <c r="BU264"/>
      <c r="BV264"/>
      <c r="BW264"/>
      <c r="BX264"/>
      <c r="EL264"/>
      <c r="EM264"/>
      <c r="EN264"/>
      <c r="EO264"/>
      <c r="EP264"/>
      <c r="EQ264"/>
      <c r="ER264"/>
      <c r="ES264"/>
      <c r="ET264"/>
    </row>
    <row r="265" spans="67:150" s="86" customFormat="1">
      <c r="BO265"/>
      <c r="BP265"/>
      <c r="BQ265"/>
      <c r="BR265"/>
      <c r="BS265"/>
      <c r="BT265"/>
      <c r="BU265"/>
      <c r="BV265"/>
      <c r="BW265"/>
      <c r="BX265"/>
      <c r="EL265"/>
      <c r="EM265"/>
      <c r="EN265"/>
      <c r="EO265"/>
      <c r="EP265"/>
      <c r="EQ265"/>
      <c r="ER265"/>
      <c r="ES265"/>
      <c r="ET265"/>
    </row>
    <row r="266" spans="67:150" s="86" customFormat="1">
      <c r="BO266"/>
      <c r="BP266"/>
      <c r="BQ266"/>
      <c r="BR266"/>
      <c r="BS266"/>
      <c r="BT266"/>
      <c r="BU266"/>
      <c r="BV266"/>
      <c r="BW266"/>
      <c r="BX266"/>
      <c r="EL266"/>
      <c r="EM266"/>
      <c r="EN266"/>
      <c r="EO266"/>
      <c r="EP266"/>
      <c r="EQ266"/>
      <c r="ER266"/>
      <c r="ES266"/>
      <c r="ET266"/>
    </row>
    <row r="267" spans="67:150" s="86" customFormat="1">
      <c r="BO267"/>
      <c r="BP267"/>
      <c r="BQ267"/>
      <c r="BR267"/>
      <c r="BS267"/>
      <c r="BT267"/>
      <c r="BU267"/>
      <c r="BV267"/>
      <c r="BW267"/>
      <c r="BX267"/>
      <c r="EL267"/>
      <c r="EM267"/>
      <c r="EN267"/>
      <c r="EO267"/>
      <c r="EP267"/>
      <c r="EQ267"/>
      <c r="ER267"/>
      <c r="ES267"/>
      <c r="ET267"/>
    </row>
    <row r="268" spans="67:150" s="86" customFormat="1">
      <c r="BO268"/>
      <c r="BP268"/>
      <c r="BQ268"/>
      <c r="BR268"/>
      <c r="BS268"/>
      <c r="BT268"/>
      <c r="BU268"/>
      <c r="BV268"/>
      <c r="BW268"/>
      <c r="BX268"/>
      <c r="EL268"/>
      <c r="EM268"/>
      <c r="EN268"/>
      <c r="EO268"/>
      <c r="EP268"/>
      <c r="EQ268"/>
      <c r="ER268"/>
      <c r="ES268"/>
      <c r="ET268"/>
    </row>
    <row r="269" spans="67:150" s="86" customFormat="1">
      <c r="BO269"/>
      <c r="BP269"/>
      <c r="BQ269"/>
      <c r="BR269"/>
      <c r="BS269"/>
      <c r="BT269"/>
      <c r="BU269"/>
      <c r="BV269"/>
      <c r="BW269"/>
      <c r="BX269"/>
      <c r="EL269"/>
      <c r="EM269"/>
      <c r="EN269"/>
      <c r="EO269"/>
      <c r="EP269"/>
      <c r="EQ269"/>
      <c r="ER269"/>
      <c r="ES269"/>
      <c r="ET269"/>
    </row>
    <row r="270" spans="67:150" s="86" customFormat="1">
      <c r="BO270"/>
      <c r="BP270"/>
      <c r="BQ270"/>
      <c r="BR270"/>
      <c r="BS270"/>
      <c r="BT270"/>
      <c r="BU270"/>
      <c r="BV270"/>
      <c r="BW270"/>
      <c r="BX270"/>
      <c r="EL270"/>
      <c r="EM270"/>
      <c r="EN270"/>
      <c r="EO270"/>
      <c r="EP270"/>
      <c r="EQ270"/>
      <c r="ER270"/>
      <c r="ES270"/>
      <c r="ET270"/>
    </row>
    <row r="271" spans="67:150" s="86" customFormat="1">
      <c r="BO271"/>
      <c r="BP271"/>
      <c r="BQ271"/>
      <c r="BR271"/>
      <c r="BS271"/>
      <c r="BT271"/>
      <c r="BU271"/>
      <c r="BV271"/>
      <c r="BW271"/>
      <c r="BX271"/>
      <c r="EL271"/>
      <c r="EM271"/>
      <c r="EN271"/>
      <c r="EO271"/>
      <c r="EP271"/>
      <c r="EQ271"/>
      <c r="ER271"/>
      <c r="ES271"/>
      <c r="ET271"/>
    </row>
    <row r="272" spans="67:150" s="86" customFormat="1">
      <c r="BO272"/>
      <c r="BP272"/>
      <c r="BQ272"/>
      <c r="BR272"/>
      <c r="BS272"/>
      <c r="BT272"/>
      <c r="BU272"/>
      <c r="BV272"/>
      <c r="BW272"/>
      <c r="BX272"/>
      <c r="EL272"/>
      <c r="EM272"/>
      <c r="EN272"/>
      <c r="EO272"/>
      <c r="EP272"/>
      <c r="EQ272"/>
      <c r="ER272"/>
      <c r="ES272"/>
      <c r="ET272"/>
    </row>
    <row r="273" spans="67:150" s="86" customFormat="1">
      <c r="BO273"/>
      <c r="BP273"/>
      <c r="BQ273"/>
      <c r="BR273"/>
      <c r="BS273"/>
      <c r="BT273"/>
      <c r="BU273"/>
      <c r="BV273"/>
      <c r="BW273"/>
      <c r="BX273"/>
      <c r="EL273"/>
      <c r="EM273"/>
      <c r="EN273"/>
      <c r="EO273"/>
      <c r="EP273"/>
      <c r="EQ273"/>
      <c r="ER273"/>
      <c r="ES273"/>
      <c r="ET273"/>
    </row>
    <row r="274" spans="67:150" s="86" customFormat="1">
      <c r="BO274"/>
      <c r="BP274"/>
      <c r="BQ274"/>
      <c r="BR274"/>
      <c r="BS274"/>
      <c r="BT274"/>
      <c r="BU274"/>
      <c r="BV274"/>
      <c r="BW274"/>
      <c r="BX274"/>
      <c r="EL274"/>
      <c r="EM274"/>
      <c r="EN274"/>
      <c r="EO274"/>
      <c r="EP274"/>
      <c r="EQ274"/>
      <c r="ER274"/>
      <c r="ES274"/>
      <c r="ET274"/>
    </row>
    <row r="275" spans="67:150" s="86" customFormat="1">
      <c r="BO275"/>
      <c r="BP275"/>
      <c r="BQ275"/>
      <c r="BR275"/>
      <c r="BS275"/>
      <c r="BT275"/>
      <c r="BU275"/>
      <c r="BV275"/>
      <c r="BW275"/>
      <c r="BX275"/>
      <c r="EL275"/>
      <c r="EM275"/>
      <c r="EN275"/>
      <c r="EO275"/>
      <c r="EP275"/>
      <c r="EQ275"/>
      <c r="ER275"/>
      <c r="ES275"/>
      <c r="ET275"/>
    </row>
    <row r="276" spans="67:150" s="86" customFormat="1">
      <c r="BO276"/>
      <c r="BP276"/>
      <c r="BQ276"/>
      <c r="BR276"/>
      <c r="BS276"/>
      <c r="BT276"/>
      <c r="BU276"/>
      <c r="BV276"/>
      <c r="BW276"/>
      <c r="BX276"/>
      <c r="EL276"/>
      <c r="EM276"/>
      <c r="EN276"/>
      <c r="EO276"/>
      <c r="EP276"/>
      <c r="EQ276"/>
      <c r="ER276"/>
      <c r="ES276"/>
      <c r="ET276"/>
    </row>
    <row r="277" spans="67:150" s="86" customFormat="1">
      <c r="BO277"/>
      <c r="BP277"/>
      <c r="BQ277"/>
      <c r="BR277"/>
      <c r="BS277"/>
      <c r="BT277"/>
      <c r="BU277"/>
      <c r="BV277"/>
      <c r="BW277"/>
      <c r="BX277"/>
      <c r="EL277"/>
      <c r="EM277"/>
      <c r="EN277"/>
      <c r="EO277"/>
      <c r="EP277"/>
      <c r="EQ277"/>
      <c r="ER277"/>
      <c r="ES277"/>
      <c r="ET277"/>
    </row>
    <row r="278" spans="67:150" s="86" customFormat="1">
      <c r="BO278"/>
      <c r="BP278"/>
      <c r="BQ278"/>
      <c r="BR278"/>
      <c r="BS278"/>
      <c r="BT278"/>
      <c r="BU278"/>
      <c r="BV278"/>
      <c r="BW278"/>
      <c r="BX278"/>
      <c r="EL278"/>
      <c r="EM278"/>
      <c r="EN278"/>
      <c r="EO278"/>
      <c r="EP278"/>
      <c r="EQ278"/>
      <c r="ER278"/>
      <c r="ES278"/>
      <c r="ET278"/>
    </row>
    <row r="279" spans="67:150" s="86" customFormat="1">
      <c r="BO279"/>
      <c r="BP279"/>
      <c r="BQ279"/>
      <c r="BR279"/>
      <c r="BS279"/>
      <c r="BT279"/>
      <c r="BU279"/>
      <c r="BV279"/>
      <c r="BW279"/>
      <c r="BX279"/>
      <c r="EL279"/>
      <c r="EM279"/>
      <c r="EN279"/>
      <c r="EO279"/>
      <c r="EP279"/>
      <c r="EQ279"/>
      <c r="ER279"/>
      <c r="ES279"/>
      <c r="ET279"/>
    </row>
    <row r="280" spans="67:150" s="86" customFormat="1">
      <c r="BO280"/>
      <c r="BP280"/>
      <c r="BQ280"/>
      <c r="BR280"/>
      <c r="BS280"/>
      <c r="BT280"/>
      <c r="BU280"/>
      <c r="BV280"/>
      <c r="BW280"/>
      <c r="BX280"/>
      <c r="EL280"/>
      <c r="EM280"/>
      <c r="EN280"/>
      <c r="EO280"/>
      <c r="EP280"/>
      <c r="EQ280"/>
      <c r="ER280"/>
      <c r="ES280"/>
      <c r="ET280"/>
    </row>
    <row r="281" spans="67:150" s="86" customFormat="1">
      <c r="BO281"/>
      <c r="BP281"/>
      <c r="BQ281"/>
      <c r="BR281"/>
      <c r="BS281"/>
      <c r="BT281"/>
      <c r="BU281"/>
      <c r="BV281"/>
      <c r="BW281"/>
      <c r="BX281"/>
      <c r="EL281"/>
      <c r="EM281"/>
      <c r="EN281"/>
      <c r="EO281"/>
      <c r="EP281"/>
      <c r="EQ281"/>
      <c r="ER281"/>
      <c r="ES281"/>
      <c r="ET281"/>
    </row>
    <row r="282" spans="67:150" s="86" customFormat="1">
      <c r="BO282"/>
      <c r="BP282"/>
      <c r="BQ282"/>
      <c r="BR282"/>
      <c r="BS282"/>
      <c r="BT282"/>
      <c r="BU282"/>
      <c r="BV282"/>
      <c r="BW282"/>
      <c r="BX282"/>
      <c r="EL282"/>
      <c r="EM282"/>
      <c r="EN282"/>
      <c r="EO282"/>
      <c r="EP282"/>
      <c r="EQ282"/>
      <c r="ER282"/>
      <c r="ES282"/>
      <c r="ET282"/>
    </row>
    <row r="283" spans="67:150" s="86" customFormat="1">
      <c r="BO283"/>
      <c r="BP283"/>
      <c r="BQ283"/>
      <c r="BR283"/>
      <c r="BS283"/>
      <c r="BT283"/>
      <c r="BU283"/>
      <c r="BV283"/>
      <c r="BW283"/>
      <c r="BX283"/>
      <c r="EL283"/>
      <c r="EM283"/>
      <c r="EN283"/>
      <c r="EO283"/>
      <c r="EP283"/>
      <c r="EQ283"/>
      <c r="ER283"/>
      <c r="ES283"/>
      <c r="ET283"/>
    </row>
    <row r="284" spans="67:150" s="86" customFormat="1">
      <c r="BO284"/>
      <c r="BP284"/>
      <c r="BQ284"/>
      <c r="BR284"/>
      <c r="BS284"/>
      <c r="BT284"/>
      <c r="BU284"/>
      <c r="BV284"/>
      <c r="BW284"/>
      <c r="BX284"/>
      <c r="EL284"/>
      <c r="EM284"/>
      <c r="EN284"/>
      <c r="EO284"/>
      <c r="EP284"/>
      <c r="EQ284"/>
      <c r="ER284"/>
      <c r="ES284"/>
      <c r="ET284"/>
    </row>
    <row r="285" spans="67:150" s="86" customFormat="1">
      <c r="BO285"/>
      <c r="BP285"/>
      <c r="BQ285"/>
      <c r="BR285"/>
      <c r="BS285"/>
      <c r="BT285"/>
      <c r="BU285"/>
      <c r="BV285"/>
      <c r="BW285"/>
      <c r="BX285"/>
      <c r="EL285"/>
      <c r="EM285"/>
      <c r="EN285"/>
      <c r="EO285"/>
      <c r="EP285"/>
      <c r="EQ285"/>
      <c r="ER285"/>
      <c r="ES285"/>
      <c r="ET285"/>
    </row>
    <row r="286" spans="67:150" s="86" customFormat="1">
      <c r="BO286"/>
      <c r="BP286"/>
      <c r="BQ286"/>
      <c r="BR286"/>
      <c r="BS286"/>
      <c r="BT286"/>
      <c r="BU286"/>
      <c r="BV286"/>
      <c r="BW286"/>
      <c r="BX286"/>
      <c r="EL286"/>
      <c r="EM286"/>
      <c r="EN286"/>
      <c r="EO286"/>
      <c r="EP286"/>
      <c r="EQ286"/>
      <c r="ER286"/>
      <c r="ES286"/>
      <c r="ET286"/>
    </row>
    <row r="287" spans="67:150" s="86" customFormat="1">
      <c r="BO287"/>
      <c r="BP287"/>
      <c r="BQ287"/>
      <c r="BR287"/>
      <c r="BS287"/>
      <c r="BT287"/>
      <c r="BU287"/>
      <c r="BV287"/>
      <c r="BW287"/>
      <c r="BX287"/>
      <c r="EL287"/>
      <c r="EM287"/>
      <c r="EN287"/>
      <c r="EO287"/>
      <c r="EP287"/>
      <c r="EQ287"/>
      <c r="ER287"/>
      <c r="ES287"/>
      <c r="ET287"/>
    </row>
    <row r="288" spans="67:150" s="86" customFormat="1">
      <c r="BO288"/>
      <c r="BP288"/>
      <c r="BQ288"/>
      <c r="BR288"/>
      <c r="BS288"/>
      <c r="BT288"/>
      <c r="BU288"/>
      <c r="BV288"/>
      <c r="BW288"/>
      <c r="BX288"/>
      <c r="EL288"/>
      <c r="EM288"/>
      <c r="EN288"/>
      <c r="EO288"/>
      <c r="EP288"/>
      <c r="EQ288"/>
      <c r="ER288"/>
      <c r="ES288"/>
      <c r="ET288"/>
    </row>
    <row r="289" spans="67:150" s="86" customFormat="1">
      <c r="BO289"/>
      <c r="BP289"/>
      <c r="BQ289"/>
      <c r="BR289"/>
      <c r="BS289"/>
      <c r="BT289"/>
      <c r="BU289"/>
      <c r="BV289"/>
      <c r="BW289"/>
      <c r="BX289"/>
      <c r="EL289"/>
      <c r="EM289"/>
      <c r="EN289"/>
      <c r="EO289"/>
      <c r="EP289"/>
      <c r="EQ289"/>
      <c r="ER289"/>
      <c r="ES289"/>
      <c r="ET289"/>
    </row>
    <row r="290" spans="67:150" s="86" customFormat="1">
      <c r="BO290"/>
      <c r="BP290"/>
      <c r="BQ290"/>
      <c r="BR290"/>
      <c r="BS290"/>
      <c r="BT290"/>
      <c r="BU290"/>
      <c r="BV290"/>
      <c r="BW290"/>
      <c r="BX290"/>
      <c r="EL290"/>
      <c r="EM290"/>
      <c r="EN290"/>
      <c r="EO290"/>
      <c r="EP290"/>
      <c r="EQ290"/>
      <c r="ER290"/>
      <c r="ES290"/>
      <c r="ET290"/>
    </row>
    <row r="291" spans="67:150" s="86" customFormat="1">
      <c r="BO291"/>
      <c r="BP291"/>
      <c r="BQ291"/>
      <c r="BR291"/>
      <c r="BS291"/>
      <c r="BT291"/>
      <c r="BU291"/>
      <c r="BV291"/>
      <c r="BW291"/>
      <c r="BX291"/>
      <c r="EL291"/>
      <c r="EM291"/>
      <c r="EN291"/>
      <c r="EO291"/>
      <c r="EP291"/>
      <c r="EQ291"/>
      <c r="ER291"/>
      <c r="ES291"/>
      <c r="ET291"/>
    </row>
    <row r="292" spans="67:150" s="86" customFormat="1">
      <c r="BO292"/>
      <c r="BP292"/>
      <c r="BQ292"/>
      <c r="BR292"/>
      <c r="BS292"/>
      <c r="BT292"/>
      <c r="BU292"/>
      <c r="BV292"/>
      <c r="BW292"/>
      <c r="BX292"/>
      <c r="EL292"/>
      <c r="EM292"/>
      <c r="EN292"/>
      <c r="EO292"/>
      <c r="EP292"/>
      <c r="EQ292"/>
      <c r="ER292"/>
      <c r="ES292"/>
      <c r="ET292"/>
    </row>
    <row r="293" spans="67:150" s="86" customFormat="1">
      <c r="BO293"/>
      <c r="BP293"/>
      <c r="BQ293"/>
      <c r="BR293"/>
      <c r="BS293"/>
      <c r="BT293"/>
      <c r="BU293"/>
      <c r="BV293"/>
      <c r="BW293"/>
      <c r="BX293"/>
      <c r="EL293"/>
      <c r="EM293"/>
      <c r="EN293"/>
      <c r="EO293"/>
      <c r="EP293"/>
      <c r="EQ293"/>
      <c r="ER293"/>
      <c r="ES293"/>
      <c r="ET293"/>
    </row>
    <row r="294" spans="67:150" s="86" customFormat="1">
      <c r="BO294"/>
      <c r="BP294"/>
      <c r="BQ294"/>
      <c r="BR294"/>
      <c r="BS294"/>
      <c r="BT294"/>
      <c r="BU294"/>
      <c r="BV294"/>
      <c r="BW294"/>
      <c r="BX294"/>
      <c r="EL294"/>
      <c r="EM294"/>
      <c r="EN294"/>
      <c r="EO294"/>
      <c r="EP294"/>
      <c r="EQ294"/>
      <c r="ER294"/>
      <c r="ES294"/>
      <c r="ET294"/>
    </row>
    <row r="295" spans="67:150" s="86" customFormat="1">
      <c r="BO295"/>
      <c r="BP295"/>
      <c r="BQ295"/>
      <c r="BR295"/>
      <c r="BS295"/>
      <c r="BT295"/>
      <c r="BU295"/>
      <c r="BV295"/>
      <c r="BW295"/>
      <c r="BX295"/>
      <c r="EL295"/>
      <c r="EM295"/>
      <c r="EN295"/>
      <c r="EO295"/>
      <c r="EP295"/>
      <c r="EQ295"/>
      <c r="ER295"/>
      <c r="ES295"/>
      <c r="ET295"/>
    </row>
    <row r="296" spans="67:150" s="86" customFormat="1">
      <c r="BO296"/>
      <c r="BP296"/>
      <c r="BQ296"/>
      <c r="BR296"/>
      <c r="BS296"/>
      <c r="BT296"/>
      <c r="BU296"/>
      <c r="BV296"/>
      <c r="BW296"/>
      <c r="BX296"/>
      <c r="EL296"/>
      <c r="EM296"/>
      <c r="EN296"/>
      <c r="EO296"/>
      <c r="EP296"/>
      <c r="EQ296"/>
      <c r="ER296"/>
      <c r="ES296"/>
      <c r="ET296"/>
    </row>
    <row r="297" spans="67:150" s="86" customFormat="1">
      <c r="BO297"/>
      <c r="BP297"/>
      <c r="BQ297"/>
      <c r="BR297"/>
      <c r="BS297"/>
      <c r="BT297"/>
      <c r="BU297"/>
      <c r="BV297"/>
      <c r="BW297"/>
      <c r="BX297"/>
      <c r="EL297"/>
      <c r="EM297"/>
      <c r="EN297"/>
      <c r="EO297"/>
      <c r="EP297"/>
      <c r="EQ297"/>
      <c r="ER297"/>
      <c r="ES297"/>
      <c r="ET297"/>
    </row>
    <row r="298" spans="67:150" s="86" customFormat="1">
      <c r="BO298"/>
      <c r="BP298"/>
      <c r="BQ298"/>
      <c r="BR298"/>
      <c r="BS298"/>
      <c r="BT298"/>
      <c r="BU298"/>
      <c r="BV298"/>
      <c r="BW298"/>
      <c r="BX298"/>
      <c r="EL298"/>
      <c r="EM298"/>
      <c r="EN298"/>
      <c r="EO298"/>
      <c r="EP298"/>
      <c r="EQ298"/>
      <c r="ER298"/>
      <c r="ES298"/>
      <c r="ET298"/>
    </row>
    <row r="299" spans="67:150" s="86" customFormat="1">
      <c r="BO299"/>
      <c r="BP299"/>
      <c r="BQ299"/>
      <c r="BR299"/>
      <c r="BS299"/>
      <c r="BT299"/>
      <c r="BU299"/>
      <c r="BV299"/>
      <c r="BW299"/>
      <c r="BX299"/>
      <c r="EL299"/>
      <c r="EM299"/>
      <c r="EN299"/>
      <c r="EO299"/>
      <c r="EP299"/>
      <c r="EQ299"/>
      <c r="ER299"/>
      <c r="ES299"/>
      <c r="ET299"/>
    </row>
    <row r="300" spans="67:150" s="86" customFormat="1">
      <c r="BO300"/>
      <c r="BP300"/>
      <c r="BQ300"/>
      <c r="BR300"/>
      <c r="BS300"/>
      <c r="BT300"/>
      <c r="BU300"/>
      <c r="BV300"/>
      <c r="BW300"/>
      <c r="BX300"/>
      <c r="EL300"/>
      <c r="EM300"/>
      <c r="EN300"/>
      <c r="EO300"/>
      <c r="EP300"/>
      <c r="EQ300"/>
      <c r="ER300"/>
      <c r="ES300"/>
      <c r="ET300"/>
    </row>
    <row r="301" spans="67:150" s="86" customFormat="1">
      <c r="BO301"/>
      <c r="BP301"/>
      <c r="BQ301"/>
      <c r="BR301"/>
      <c r="BS301"/>
      <c r="BT301"/>
      <c r="BU301"/>
      <c r="BV301"/>
      <c r="BW301"/>
      <c r="BX301"/>
      <c r="EL301"/>
      <c r="EM301"/>
      <c r="EN301"/>
      <c r="EO301"/>
      <c r="EP301"/>
      <c r="EQ301"/>
      <c r="ER301"/>
      <c r="ES301"/>
      <c r="ET301"/>
    </row>
    <row r="302" spans="67:150" s="86" customFormat="1">
      <c r="BO302"/>
      <c r="BP302"/>
      <c r="BQ302"/>
      <c r="BR302"/>
      <c r="BS302"/>
      <c r="BT302"/>
      <c r="BU302"/>
      <c r="BV302"/>
      <c r="BW302"/>
      <c r="BX302"/>
      <c r="EL302"/>
      <c r="EM302"/>
      <c r="EN302"/>
      <c r="EO302"/>
      <c r="EP302"/>
      <c r="EQ302"/>
      <c r="ER302"/>
      <c r="ES302"/>
      <c r="ET302"/>
    </row>
    <row r="303" spans="67:150" s="86" customFormat="1">
      <c r="BO303"/>
      <c r="BP303"/>
      <c r="BQ303"/>
      <c r="BR303"/>
      <c r="BS303"/>
      <c r="BT303"/>
      <c r="BU303"/>
      <c r="BV303"/>
      <c r="BW303"/>
      <c r="BX303"/>
      <c r="EL303"/>
      <c r="EM303"/>
      <c r="EN303"/>
      <c r="EO303"/>
      <c r="EP303"/>
      <c r="EQ303"/>
      <c r="ER303"/>
      <c r="ES303"/>
      <c r="ET303"/>
    </row>
    <row r="304" spans="67:150" s="86" customFormat="1">
      <c r="BO304"/>
      <c r="BP304"/>
      <c r="BQ304"/>
      <c r="BR304"/>
      <c r="BS304"/>
      <c r="BT304"/>
      <c r="BU304"/>
      <c r="BV304"/>
      <c r="BW304"/>
      <c r="BX304"/>
      <c r="EL304"/>
      <c r="EM304"/>
      <c r="EN304"/>
      <c r="EO304"/>
      <c r="EP304"/>
      <c r="EQ304"/>
      <c r="ER304"/>
      <c r="ES304"/>
      <c r="ET304"/>
    </row>
    <row r="305" spans="67:150" s="86" customFormat="1">
      <c r="BO305"/>
      <c r="BP305"/>
      <c r="BQ305"/>
      <c r="BR305"/>
      <c r="BS305"/>
      <c r="BT305"/>
      <c r="BU305"/>
      <c r="BV305"/>
      <c r="BW305"/>
      <c r="BX305"/>
      <c r="EL305"/>
      <c r="EM305"/>
      <c r="EN305"/>
      <c r="EO305"/>
      <c r="EP305"/>
      <c r="EQ305"/>
      <c r="ER305"/>
      <c r="ES305"/>
      <c r="ET305"/>
    </row>
    <row r="306" spans="67:150" s="86" customFormat="1">
      <c r="BO306"/>
      <c r="BP306"/>
      <c r="BQ306"/>
      <c r="BR306"/>
      <c r="BS306"/>
      <c r="BT306"/>
      <c r="BU306"/>
      <c r="BV306"/>
      <c r="BW306"/>
      <c r="BX306"/>
      <c r="EL306"/>
      <c r="EM306"/>
      <c r="EN306"/>
      <c r="EO306"/>
      <c r="EP306"/>
      <c r="EQ306"/>
      <c r="ER306"/>
      <c r="ES306"/>
      <c r="ET306"/>
    </row>
    <row r="307" spans="67:150" s="86" customFormat="1">
      <c r="BO307"/>
      <c r="BP307"/>
      <c r="BQ307"/>
      <c r="BR307"/>
      <c r="BS307"/>
      <c r="BT307"/>
      <c r="BU307"/>
      <c r="BV307"/>
      <c r="BW307"/>
      <c r="BX307"/>
      <c r="EL307"/>
      <c r="EM307"/>
      <c r="EN307"/>
      <c r="EO307"/>
      <c r="EP307"/>
      <c r="EQ307"/>
      <c r="ER307"/>
      <c r="ES307"/>
      <c r="ET307"/>
    </row>
    <row r="308" spans="67:150" s="86" customFormat="1">
      <c r="BO308"/>
      <c r="BP308"/>
      <c r="BQ308"/>
      <c r="BR308"/>
      <c r="BS308"/>
      <c r="BT308"/>
      <c r="BU308"/>
      <c r="BV308"/>
      <c r="BW308"/>
      <c r="BX308"/>
      <c r="EL308"/>
      <c r="EM308"/>
      <c r="EN308"/>
      <c r="EO308"/>
      <c r="EP308"/>
      <c r="EQ308"/>
      <c r="ER308"/>
      <c r="ES308"/>
      <c r="ET308"/>
    </row>
    <row r="309" spans="67:150" s="86" customFormat="1">
      <c r="BO309"/>
      <c r="BP309"/>
      <c r="BQ309"/>
      <c r="BR309"/>
      <c r="BS309"/>
      <c r="BT309"/>
      <c r="BU309"/>
      <c r="BV309"/>
      <c r="BW309"/>
      <c r="BX309"/>
      <c r="EL309"/>
      <c r="EM309"/>
      <c r="EN309"/>
      <c r="EO309"/>
      <c r="EP309"/>
      <c r="EQ309"/>
      <c r="ER309"/>
      <c r="ES309"/>
      <c r="ET309"/>
    </row>
    <row r="310" spans="67:150" s="86" customFormat="1">
      <c r="BO310"/>
      <c r="BP310"/>
      <c r="BQ310"/>
      <c r="BR310"/>
      <c r="BS310"/>
      <c r="BT310"/>
      <c r="BU310"/>
      <c r="BV310"/>
      <c r="BW310"/>
      <c r="BX310"/>
      <c r="EL310"/>
      <c r="EM310"/>
      <c r="EN310"/>
      <c r="EO310"/>
      <c r="EP310"/>
      <c r="EQ310"/>
      <c r="ER310"/>
      <c r="ES310"/>
      <c r="ET310"/>
    </row>
    <row r="311" spans="67:150" s="86" customFormat="1">
      <c r="BO311"/>
      <c r="BP311"/>
      <c r="BQ311"/>
      <c r="BR311"/>
      <c r="BS311"/>
      <c r="BT311"/>
      <c r="BU311"/>
      <c r="BV311"/>
      <c r="BW311"/>
      <c r="BX311"/>
      <c r="EL311"/>
      <c r="EM311"/>
      <c r="EN311"/>
      <c r="EO311"/>
      <c r="EP311"/>
      <c r="EQ311"/>
      <c r="ER311"/>
      <c r="ES311"/>
      <c r="ET311"/>
    </row>
    <row r="312" spans="67:150" s="86" customFormat="1">
      <c r="BO312"/>
      <c r="BP312"/>
      <c r="BQ312"/>
      <c r="BR312"/>
      <c r="BS312"/>
      <c r="BT312"/>
      <c r="BU312"/>
      <c r="BV312"/>
      <c r="BW312"/>
      <c r="BX312"/>
      <c r="EL312"/>
      <c r="EM312"/>
      <c r="EN312"/>
      <c r="EO312"/>
      <c r="EP312"/>
      <c r="EQ312"/>
      <c r="ER312"/>
      <c r="ES312"/>
      <c r="ET312"/>
    </row>
    <row r="313" spans="67:150" s="86" customFormat="1">
      <c r="BO313"/>
      <c r="BP313"/>
      <c r="BQ313"/>
      <c r="BR313"/>
      <c r="BS313"/>
      <c r="BT313"/>
      <c r="BU313"/>
      <c r="BV313"/>
      <c r="BW313"/>
      <c r="BX313"/>
      <c r="EL313"/>
      <c r="EM313"/>
      <c r="EN313"/>
      <c r="EO313"/>
      <c r="EP313"/>
      <c r="EQ313"/>
      <c r="ER313"/>
      <c r="ES313"/>
      <c r="ET313"/>
    </row>
    <row r="314" spans="67:150" s="86" customFormat="1">
      <c r="BO314"/>
      <c r="BP314"/>
      <c r="BQ314"/>
      <c r="BR314"/>
      <c r="BS314"/>
      <c r="BT314"/>
      <c r="BU314"/>
      <c r="BV314"/>
      <c r="BW314"/>
      <c r="BX314"/>
      <c r="EL314"/>
      <c r="EM314"/>
      <c r="EN314"/>
      <c r="EO314"/>
      <c r="EP314"/>
      <c r="EQ314"/>
      <c r="ER314"/>
      <c r="ES314"/>
      <c r="ET314"/>
    </row>
    <row r="315" spans="67:150" s="86" customFormat="1">
      <c r="BO315"/>
      <c r="BP315"/>
      <c r="BQ315"/>
      <c r="BR315"/>
      <c r="BS315"/>
      <c r="BT315"/>
      <c r="BU315"/>
      <c r="BV315"/>
      <c r="BW315"/>
      <c r="BX315"/>
      <c r="EL315"/>
      <c r="EM315"/>
      <c r="EN315"/>
      <c r="EO315"/>
      <c r="EP315"/>
      <c r="EQ315"/>
      <c r="ER315"/>
      <c r="ES315"/>
      <c r="ET315"/>
    </row>
    <row r="316" spans="67:150" s="86" customFormat="1">
      <c r="BO316"/>
      <c r="BP316"/>
      <c r="BQ316"/>
      <c r="BR316"/>
      <c r="BS316"/>
      <c r="BT316"/>
      <c r="BU316"/>
      <c r="BV316"/>
      <c r="BW316"/>
      <c r="BX316"/>
      <c r="EL316"/>
      <c r="EM316"/>
      <c r="EN316"/>
      <c r="EO316"/>
      <c r="EP316"/>
      <c r="EQ316"/>
      <c r="ER316"/>
      <c r="ES316"/>
      <c r="ET316"/>
    </row>
    <row r="317" spans="67:150" s="86" customFormat="1">
      <c r="BO317"/>
      <c r="BP317"/>
      <c r="BQ317"/>
      <c r="BR317"/>
      <c r="BS317"/>
      <c r="BT317"/>
      <c r="BU317"/>
      <c r="BV317"/>
      <c r="BW317"/>
      <c r="BX317"/>
      <c r="EL317"/>
      <c r="EM317"/>
      <c r="EN317"/>
      <c r="EO317"/>
      <c r="EP317"/>
      <c r="EQ317"/>
      <c r="ER317"/>
      <c r="ES317"/>
      <c r="ET317"/>
    </row>
    <row r="318" spans="67:150" s="86" customFormat="1">
      <c r="BO318"/>
      <c r="BP318"/>
      <c r="BQ318"/>
      <c r="BR318"/>
      <c r="BS318"/>
      <c r="BT318"/>
      <c r="BU318"/>
      <c r="BV318"/>
      <c r="BW318"/>
      <c r="BX318"/>
      <c r="EL318"/>
      <c r="EM318"/>
      <c r="EN318"/>
      <c r="EO318"/>
      <c r="EP318"/>
      <c r="EQ318"/>
      <c r="ER318"/>
      <c r="ES318"/>
      <c r="ET318"/>
    </row>
    <row r="319" spans="67:150" s="86" customFormat="1">
      <c r="BO319"/>
      <c r="BP319"/>
      <c r="BQ319"/>
      <c r="BR319"/>
      <c r="BS319"/>
      <c r="BT319"/>
      <c r="BU319"/>
      <c r="BV319"/>
      <c r="BW319"/>
      <c r="BX319"/>
      <c r="EL319"/>
      <c r="EM319"/>
      <c r="EN319"/>
      <c r="EO319"/>
      <c r="EP319"/>
      <c r="EQ319"/>
      <c r="ER319"/>
      <c r="ES319"/>
      <c r="ET319"/>
    </row>
    <row r="320" spans="67:150" s="86" customFormat="1">
      <c r="BO320"/>
      <c r="BP320"/>
      <c r="BQ320"/>
      <c r="BR320"/>
      <c r="BS320"/>
      <c r="BT320"/>
      <c r="BU320"/>
      <c r="BV320"/>
      <c r="BW320"/>
      <c r="BX320"/>
      <c r="EL320"/>
      <c r="EM320"/>
      <c r="EN320"/>
      <c r="EO320"/>
      <c r="EP320"/>
      <c r="EQ320"/>
      <c r="ER320"/>
      <c r="ES320"/>
      <c r="ET320"/>
    </row>
    <row r="321" spans="67:150" s="86" customFormat="1">
      <c r="BO321"/>
      <c r="BP321"/>
      <c r="BQ321"/>
      <c r="BR321"/>
      <c r="BS321"/>
      <c r="BT321"/>
      <c r="BU321"/>
      <c r="BV321"/>
      <c r="BW321"/>
      <c r="BX321"/>
      <c r="EL321"/>
      <c r="EM321"/>
      <c r="EN321"/>
      <c r="EO321"/>
      <c r="EP321"/>
      <c r="EQ321"/>
      <c r="ER321"/>
      <c r="ES321"/>
      <c r="ET321"/>
    </row>
    <row r="322" spans="67:150" s="86" customFormat="1">
      <c r="BO322"/>
      <c r="BP322"/>
      <c r="BQ322"/>
      <c r="BR322"/>
      <c r="BS322"/>
      <c r="BT322"/>
      <c r="BU322"/>
      <c r="BV322"/>
      <c r="BW322"/>
      <c r="BX322"/>
      <c r="EL322"/>
      <c r="EM322"/>
      <c r="EN322"/>
      <c r="EO322"/>
      <c r="EP322"/>
      <c r="EQ322"/>
      <c r="ER322"/>
      <c r="ES322"/>
      <c r="ET322"/>
    </row>
    <row r="323" spans="67:150" s="86" customFormat="1">
      <c r="BO323"/>
      <c r="BP323"/>
      <c r="BQ323"/>
      <c r="BR323"/>
      <c r="BS323"/>
      <c r="BT323"/>
      <c r="BU323"/>
      <c r="BV323"/>
      <c r="BW323"/>
      <c r="BX323"/>
      <c r="EL323"/>
      <c r="EM323"/>
      <c r="EN323"/>
      <c r="EO323"/>
      <c r="EP323"/>
      <c r="EQ323"/>
      <c r="ER323"/>
      <c r="ES323"/>
      <c r="ET323"/>
    </row>
    <row r="324" spans="67:150" s="86" customFormat="1">
      <c r="BO324"/>
      <c r="BP324"/>
      <c r="BQ324"/>
      <c r="BR324"/>
      <c r="BS324"/>
      <c r="BT324"/>
      <c r="BU324"/>
      <c r="BV324"/>
      <c r="BW324"/>
      <c r="BX324"/>
      <c r="EL324"/>
      <c r="EM324"/>
      <c r="EN324"/>
      <c r="EO324"/>
      <c r="EP324"/>
      <c r="EQ324"/>
      <c r="ER324"/>
      <c r="ES324"/>
      <c r="ET324"/>
    </row>
    <row r="325" spans="67:150" s="86" customFormat="1">
      <c r="BO325"/>
      <c r="BP325"/>
      <c r="BQ325"/>
      <c r="BR325"/>
      <c r="BS325"/>
      <c r="BT325"/>
      <c r="BU325"/>
      <c r="BV325"/>
      <c r="BW325"/>
      <c r="BX325"/>
      <c r="EL325"/>
      <c r="EM325"/>
      <c r="EN325"/>
      <c r="EO325"/>
      <c r="EP325"/>
      <c r="EQ325"/>
      <c r="ER325"/>
      <c r="ES325"/>
      <c r="ET325"/>
    </row>
    <row r="326" spans="67:150" s="86" customFormat="1">
      <c r="BO326"/>
      <c r="BP326"/>
      <c r="BQ326"/>
      <c r="BR326"/>
      <c r="BS326"/>
      <c r="BT326"/>
      <c r="BU326"/>
      <c r="BV326"/>
      <c r="BW326"/>
      <c r="BX326"/>
      <c r="EL326"/>
      <c r="EM326"/>
      <c r="EN326"/>
      <c r="EO326"/>
      <c r="EP326"/>
      <c r="EQ326"/>
      <c r="ER326"/>
      <c r="ES326"/>
      <c r="ET326"/>
    </row>
    <row r="327" spans="67:150" s="86" customFormat="1">
      <c r="BO327"/>
      <c r="BP327"/>
      <c r="BQ327"/>
      <c r="BR327"/>
      <c r="BS327"/>
      <c r="BT327"/>
      <c r="BU327"/>
      <c r="BV327"/>
      <c r="BW327"/>
      <c r="BX327"/>
      <c r="EL327"/>
      <c r="EM327"/>
      <c r="EN327"/>
      <c r="EO327"/>
      <c r="EP327"/>
      <c r="EQ327"/>
      <c r="ER327"/>
      <c r="ES327"/>
      <c r="ET327"/>
    </row>
    <row r="328" spans="67:150" s="86" customFormat="1">
      <c r="BO328"/>
      <c r="BP328"/>
      <c r="BQ328"/>
      <c r="BR328"/>
      <c r="BS328"/>
      <c r="BT328"/>
      <c r="BU328"/>
      <c r="BV328"/>
      <c r="BW328"/>
      <c r="BX328"/>
      <c r="EL328"/>
      <c r="EM328"/>
      <c r="EN328"/>
      <c r="EO328"/>
      <c r="EP328"/>
      <c r="EQ328"/>
      <c r="ER328"/>
      <c r="ES328"/>
      <c r="ET328"/>
    </row>
    <row r="329" spans="67:150" s="86" customFormat="1">
      <c r="BO329"/>
      <c r="BP329"/>
      <c r="BQ329"/>
      <c r="BR329"/>
      <c r="BS329"/>
      <c r="BT329"/>
      <c r="BU329"/>
      <c r="BV329"/>
      <c r="BW329"/>
      <c r="BX329"/>
      <c r="EL329"/>
      <c r="EM329"/>
      <c r="EN329"/>
      <c r="EO329"/>
      <c r="EP329"/>
      <c r="EQ329"/>
      <c r="ER329"/>
      <c r="ES329"/>
      <c r="ET329"/>
    </row>
    <row r="330" spans="67:150" s="86" customFormat="1">
      <c r="BO330"/>
      <c r="BP330"/>
      <c r="BQ330"/>
      <c r="BR330"/>
      <c r="BS330"/>
      <c r="BT330"/>
      <c r="BU330"/>
      <c r="BV330"/>
      <c r="BW330"/>
      <c r="BX330"/>
      <c r="EL330"/>
      <c r="EM330"/>
      <c r="EN330"/>
      <c r="EO330"/>
      <c r="EP330"/>
      <c r="EQ330"/>
      <c r="ER330"/>
      <c r="ES330"/>
      <c r="ET330"/>
    </row>
    <row r="331" spans="67:150" s="86" customFormat="1">
      <c r="BO331"/>
      <c r="BP331"/>
      <c r="BQ331"/>
      <c r="BR331"/>
      <c r="BS331"/>
      <c r="BT331"/>
      <c r="BU331"/>
      <c r="BV331"/>
      <c r="BW331"/>
      <c r="BX331"/>
      <c r="EL331"/>
      <c r="EM331"/>
      <c r="EN331"/>
      <c r="EO331"/>
      <c r="EP331"/>
      <c r="EQ331"/>
      <c r="ER331"/>
      <c r="ES331"/>
      <c r="ET331"/>
    </row>
    <row r="332" spans="67:150" s="86" customFormat="1">
      <c r="BO332"/>
      <c r="BP332"/>
      <c r="BQ332"/>
      <c r="BR332"/>
      <c r="BS332"/>
      <c r="BT332"/>
      <c r="BU332"/>
      <c r="BV332"/>
      <c r="BW332"/>
      <c r="BX332"/>
      <c r="EL332"/>
      <c r="EM332"/>
      <c r="EN332"/>
      <c r="EO332"/>
      <c r="EP332"/>
      <c r="EQ332"/>
      <c r="ER332"/>
      <c r="ES332"/>
      <c r="ET332"/>
    </row>
    <row r="333" spans="67:150" s="86" customFormat="1">
      <c r="BO333"/>
      <c r="BP333"/>
      <c r="BQ333"/>
      <c r="BR333"/>
      <c r="BS333"/>
      <c r="BT333"/>
      <c r="BU333"/>
      <c r="BV333"/>
      <c r="BW333"/>
      <c r="BX333"/>
      <c r="EL333"/>
      <c r="EM333"/>
      <c r="EN333"/>
      <c r="EO333"/>
      <c r="EP333"/>
      <c r="EQ333"/>
      <c r="ER333"/>
      <c r="ES333"/>
      <c r="ET333"/>
    </row>
    <row r="334" spans="67:150" s="86" customFormat="1">
      <c r="BO334"/>
      <c r="BP334"/>
      <c r="BQ334"/>
      <c r="BR334"/>
      <c r="BS334"/>
      <c r="BT334"/>
      <c r="BU334"/>
      <c r="BV334"/>
      <c r="BW334"/>
      <c r="BX334"/>
      <c r="EL334"/>
      <c r="EM334"/>
      <c r="EN334"/>
      <c r="EO334"/>
      <c r="EP334"/>
      <c r="EQ334"/>
      <c r="ER334"/>
      <c r="ES334"/>
      <c r="ET334"/>
    </row>
    <row r="335" spans="67:150" s="86" customFormat="1">
      <c r="BO335"/>
      <c r="BP335"/>
      <c r="BQ335"/>
      <c r="BR335"/>
      <c r="BS335"/>
      <c r="BT335"/>
      <c r="BU335"/>
      <c r="BV335"/>
      <c r="BW335"/>
      <c r="BX335"/>
      <c r="EL335"/>
      <c r="EM335"/>
      <c r="EN335"/>
      <c r="EO335"/>
      <c r="EP335"/>
      <c r="EQ335"/>
      <c r="ER335"/>
      <c r="ES335"/>
      <c r="ET335"/>
    </row>
    <row r="336" spans="67:150" s="86" customFormat="1">
      <c r="BO336"/>
      <c r="BP336"/>
      <c r="BQ336"/>
      <c r="BR336"/>
      <c r="BS336"/>
      <c r="BT336"/>
      <c r="BU336"/>
      <c r="BV336"/>
      <c r="BW336"/>
      <c r="BX336"/>
      <c r="EL336"/>
      <c r="EM336"/>
      <c r="EN336"/>
      <c r="EO336"/>
      <c r="EP336"/>
      <c r="EQ336"/>
      <c r="ER336"/>
      <c r="ES336"/>
      <c r="ET336"/>
    </row>
    <row r="337" spans="67:150" s="86" customFormat="1">
      <c r="BO337"/>
      <c r="BP337"/>
      <c r="BQ337"/>
      <c r="BR337"/>
      <c r="BS337"/>
      <c r="BT337"/>
      <c r="BU337"/>
      <c r="BV337"/>
      <c r="BW337"/>
      <c r="BX337"/>
      <c r="EL337"/>
      <c r="EM337"/>
      <c r="EN337"/>
      <c r="EO337"/>
      <c r="EP337"/>
      <c r="EQ337"/>
      <c r="ER337"/>
      <c r="ES337"/>
      <c r="ET337"/>
    </row>
    <row r="338" spans="67:150" s="86" customFormat="1">
      <c r="BO338"/>
      <c r="BP338"/>
      <c r="BQ338"/>
      <c r="BR338"/>
      <c r="BS338"/>
      <c r="BT338"/>
      <c r="BU338"/>
      <c r="BV338"/>
      <c r="BW338"/>
      <c r="BX338"/>
      <c r="EL338"/>
      <c r="EM338"/>
      <c r="EN338"/>
      <c r="EO338"/>
      <c r="EP338"/>
      <c r="EQ338"/>
      <c r="ER338"/>
      <c r="ES338"/>
      <c r="ET338"/>
    </row>
    <row r="339" spans="67:150" s="86" customFormat="1">
      <c r="BO339"/>
      <c r="BP339"/>
      <c r="BQ339"/>
      <c r="BR339"/>
      <c r="BS339"/>
      <c r="BT339"/>
      <c r="BU339"/>
      <c r="BV339"/>
      <c r="BW339"/>
      <c r="BX339"/>
      <c r="EL339"/>
      <c r="EM339"/>
      <c r="EN339"/>
      <c r="EO339"/>
      <c r="EP339"/>
      <c r="EQ339"/>
      <c r="ER339"/>
      <c r="ES339"/>
      <c r="ET339"/>
    </row>
    <row r="340" spans="67:150" s="86" customFormat="1">
      <c r="BO340"/>
      <c r="BP340"/>
      <c r="BQ340"/>
      <c r="BR340"/>
      <c r="BS340"/>
      <c r="BT340"/>
      <c r="BU340"/>
      <c r="BV340"/>
      <c r="BW340"/>
      <c r="BX340"/>
      <c r="EL340"/>
      <c r="EM340"/>
      <c r="EN340"/>
      <c r="EO340"/>
      <c r="EP340"/>
      <c r="EQ340"/>
      <c r="ER340"/>
      <c r="ES340"/>
      <c r="ET340"/>
    </row>
    <row r="341" spans="67:150" s="86" customFormat="1">
      <c r="BO341"/>
      <c r="BP341"/>
      <c r="BQ341"/>
      <c r="BR341"/>
      <c r="BS341"/>
      <c r="BT341"/>
      <c r="BU341"/>
      <c r="BV341"/>
      <c r="BW341"/>
      <c r="BX341"/>
      <c r="EL341"/>
      <c r="EM341"/>
      <c r="EN341"/>
      <c r="EO341"/>
      <c r="EP341"/>
      <c r="EQ341"/>
      <c r="ER341"/>
      <c r="ES341"/>
      <c r="ET341"/>
    </row>
    <row r="342" spans="67:150" s="86" customFormat="1">
      <c r="BO342"/>
      <c r="BP342"/>
      <c r="BQ342"/>
      <c r="BR342"/>
      <c r="BS342"/>
      <c r="BT342"/>
      <c r="BU342"/>
      <c r="BV342"/>
      <c r="BW342"/>
      <c r="BX342"/>
      <c r="EL342"/>
      <c r="EM342"/>
      <c r="EN342"/>
      <c r="EO342"/>
      <c r="EP342"/>
      <c r="EQ342"/>
      <c r="ER342"/>
      <c r="ES342"/>
      <c r="ET342"/>
    </row>
    <row r="343" spans="67:150" s="86" customFormat="1">
      <c r="BO343"/>
      <c r="BP343"/>
      <c r="BQ343"/>
      <c r="BR343"/>
      <c r="BS343"/>
      <c r="BT343"/>
      <c r="BU343"/>
      <c r="BV343"/>
      <c r="BW343"/>
      <c r="BX343"/>
      <c r="EL343"/>
      <c r="EM343"/>
      <c r="EN343"/>
      <c r="EO343"/>
      <c r="EP343"/>
      <c r="EQ343"/>
      <c r="ER343"/>
      <c r="ES343"/>
      <c r="ET343"/>
    </row>
    <row r="344" spans="67:150" s="86" customFormat="1">
      <c r="BO344"/>
      <c r="BP344"/>
      <c r="BQ344"/>
      <c r="BR344"/>
      <c r="BS344"/>
      <c r="BT344"/>
      <c r="BU344"/>
      <c r="BV344"/>
      <c r="BW344"/>
      <c r="BX344"/>
      <c r="EL344"/>
      <c r="EM344"/>
      <c r="EN344"/>
      <c r="EO344"/>
      <c r="EP344"/>
      <c r="EQ344"/>
      <c r="ER344"/>
      <c r="ES344"/>
      <c r="ET344"/>
    </row>
    <row r="345" spans="67:150" s="86" customFormat="1">
      <c r="BO345"/>
      <c r="BP345"/>
      <c r="BQ345"/>
      <c r="BR345"/>
      <c r="BS345"/>
      <c r="BT345"/>
      <c r="BU345"/>
      <c r="BV345"/>
      <c r="BW345"/>
      <c r="BX345"/>
      <c r="EL345"/>
      <c r="EM345"/>
      <c r="EN345"/>
      <c r="EO345"/>
      <c r="EP345"/>
      <c r="EQ345"/>
      <c r="ER345"/>
      <c r="ES345"/>
      <c r="ET345"/>
    </row>
    <row r="346" spans="67:150" s="86" customFormat="1">
      <c r="BO346"/>
      <c r="BP346"/>
      <c r="BQ346"/>
      <c r="BR346"/>
      <c r="BS346"/>
      <c r="BT346"/>
      <c r="BU346"/>
      <c r="BV346"/>
      <c r="BW346"/>
      <c r="BX346"/>
      <c r="EL346"/>
      <c r="EM346"/>
      <c r="EN346"/>
      <c r="EO346"/>
      <c r="EP346"/>
      <c r="EQ346"/>
      <c r="ER346"/>
      <c r="ES346"/>
      <c r="ET346"/>
    </row>
    <row r="347" spans="67:150" s="86" customFormat="1">
      <c r="BO347"/>
      <c r="BP347"/>
      <c r="BQ347"/>
      <c r="BR347"/>
      <c r="BS347"/>
      <c r="BT347"/>
      <c r="BU347"/>
      <c r="BV347"/>
      <c r="BW347"/>
      <c r="BX347"/>
      <c r="EL347"/>
      <c r="EM347"/>
      <c r="EN347"/>
      <c r="EO347"/>
      <c r="EP347"/>
      <c r="EQ347"/>
      <c r="ER347"/>
      <c r="ES347"/>
      <c r="ET347"/>
    </row>
    <row r="348" spans="67:150" s="86" customFormat="1">
      <c r="BO348"/>
      <c r="BP348"/>
      <c r="BQ348"/>
      <c r="BR348"/>
      <c r="BS348"/>
      <c r="BT348"/>
      <c r="BU348"/>
      <c r="BV348"/>
      <c r="BW348"/>
      <c r="BX348"/>
      <c r="EL348"/>
      <c r="EM348"/>
      <c r="EN348"/>
      <c r="EO348"/>
      <c r="EP348"/>
      <c r="EQ348"/>
      <c r="ER348"/>
      <c r="ES348"/>
      <c r="ET348"/>
    </row>
    <row r="349" spans="67:150" s="86" customFormat="1">
      <c r="BO349"/>
      <c r="BP349"/>
      <c r="BQ349"/>
      <c r="BR349"/>
      <c r="BS349"/>
      <c r="BT349"/>
      <c r="BU349"/>
      <c r="BV349"/>
      <c r="BW349"/>
      <c r="BX349"/>
      <c r="EL349"/>
      <c r="EM349"/>
      <c r="EN349"/>
      <c r="EO349"/>
      <c r="EP349"/>
      <c r="EQ349"/>
      <c r="ER349"/>
      <c r="ES349"/>
      <c r="ET349"/>
    </row>
    <row r="350" spans="67:150" s="86" customFormat="1">
      <c r="BO350"/>
      <c r="BP350"/>
      <c r="BQ350"/>
      <c r="BR350"/>
      <c r="BS350"/>
      <c r="BT350"/>
      <c r="BU350"/>
      <c r="BV350"/>
      <c r="BW350"/>
      <c r="BX350"/>
      <c r="EL350"/>
      <c r="EM350"/>
      <c r="EN350"/>
      <c r="EO350"/>
      <c r="EP350"/>
      <c r="EQ350"/>
      <c r="ER350"/>
      <c r="ES350"/>
      <c r="ET350"/>
    </row>
    <row r="351" spans="67:150" s="86" customFormat="1">
      <c r="BO351"/>
      <c r="BP351"/>
      <c r="BQ351"/>
      <c r="BR351"/>
      <c r="BS351"/>
      <c r="BT351"/>
      <c r="BU351"/>
      <c r="BV351"/>
      <c r="BW351"/>
      <c r="BX351"/>
      <c r="EL351"/>
      <c r="EM351"/>
      <c r="EN351"/>
      <c r="EO351"/>
      <c r="EP351"/>
      <c r="EQ351"/>
      <c r="ER351"/>
      <c r="ES351"/>
      <c r="ET351"/>
    </row>
    <row r="352" spans="67:150" s="86" customFormat="1">
      <c r="BO352"/>
      <c r="BP352"/>
      <c r="BQ352"/>
      <c r="BR352"/>
      <c r="BS352"/>
      <c r="BT352"/>
      <c r="BU352"/>
      <c r="BV352"/>
      <c r="BW352"/>
      <c r="BX352"/>
      <c r="EL352"/>
      <c r="EM352"/>
      <c r="EN352"/>
      <c r="EO352"/>
      <c r="EP352"/>
      <c r="EQ352"/>
      <c r="ER352"/>
      <c r="ES352"/>
      <c r="ET352"/>
    </row>
  </sheetData>
  <sheetProtection password="8725" sheet="1" objects="1" scenarios="1"/>
  <mergeCells count="71">
    <mergeCell ref="A4:A6"/>
    <mergeCell ref="EL4:ET4"/>
    <mergeCell ref="EL5:EL6"/>
    <mergeCell ref="EM5:EM6"/>
    <mergeCell ref="EN5:EN6"/>
    <mergeCell ref="EO5:EO6"/>
    <mergeCell ref="EP5:EP6"/>
    <mergeCell ref="EQ5:EQ6"/>
    <mergeCell ref="ER5:ER6"/>
    <mergeCell ref="ES5:ET5"/>
    <mergeCell ref="BO4:BW4"/>
    <mergeCell ref="BO5:BO6"/>
    <mergeCell ref="BV5:BW5"/>
    <mergeCell ref="EB5:EC5"/>
    <mergeCell ref="BP5:BP6"/>
    <mergeCell ref="BQ5:BQ6"/>
    <mergeCell ref="BR5:BR6"/>
    <mergeCell ref="BS5:BS6"/>
    <mergeCell ref="BT5:BT6"/>
    <mergeCell ref="ED5:EE5"/>
    <mergeCell ref="EF5:EG5"/>
    <mergeCell ref="CA5:CA6"/>
    <mergeCell ref="CB5:CB6"/>
    <mergeCell ref="BU5:BU6"/>
    <mergeCell ref="AO5:AS5"/>
    <mergeCell ref="AT5:AX5"/>
    <mergeCell ref="BK5:BL5"/>
    <mergeCell ref="BI5:BJ5"/>
    <mergeCell ref="BG5:BH5"/>
    <mergeCell ref="BE5:BF5"/>
    <mergeCell ref="BC5:BD5"/>
    <mergeCell ref="BA5:BB5"/>
    <mergeCell ref="AY5:AZ5"/>
    <mergeCell ref="B4:I4"/>
    <mergeCell ref="BY4:CF4"/>
    <mergeCell ref="CW5:DA5"/>
    <mergeCell ref="CR5:CV5"/>
    <mergeCell ref="CM5:CQ5"/>
    <mergeCell ref="CH5:CL5"/>
    <mergeCell ref="B5:B6"/>
    <mergeCell ref="C5:C6"/>
    <mergeCell ref="D5:D6"/>
    <mergeCell ref="E5:E6"/>
    <mergeCell ref="F5:F6"/>
    <mergeCell ref="G5:G6"/>
    <mergeCell ref="H5:H6"/>
    <mergeCell ref="I5:I6"/>
    <mergeCell ref="BY5:BY6"/>
    <mergeCell ref="BZ5:BZ6"/>
    <mergeCell ref="AJ5:AN5"/>
    <mergeCell ref="K5:O5"/>
    <mergeCell ref="P5:T5"/>
    <mergeCell ref="U5:Y5"/>
    <mergeCell ref="Z5:AD5"/>
    <mergeCell ref="AE5:AI5"/>
    <mergeCell ref="K4:BN4"/>
    <mergeCell ref="BM5:BN5"/>
    <mergeCell ref="CH4:EK4"/>
    <mergeCell ref="EJ5:EK5"/>
    <mergeCell ref="CC5:CC6"/>
    <mergeCell ref="CD5:CD6"/>
    <mergeCell ref="CE5:CE6"/>
    <mergeCell ref="CF5:CF6"/>
    <mergeCell ref="EH5:EI5"/>
    <mergeCell ref="DQ5:DU5"/>
    <mergeCell ref="DL5:DP5"/>
    <mergeCell ref="DG5:DK5"/>
    <mergeCell ref="DB5:DF5"/>
    <mergeCell ref="DV5:DW5"/>
    <mergeCell ref="DX5:DY5"/>
    <mergeCell ref="DZ5:EA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H23"/>
  <sheetViews>
    <sheetView workbookViewId="0">
      <pane xSplit="1" ySplit="4" topLeftCell="B5" activePane="bottomRight" state="frozen"/>
      <selection pane="topRight" activeCell="C1" sqref="C1"/>
      <selection pane="bottomLeft" activeCell="A3" sqref="A3"/>
      <selection pane="bottomRight" activeCell="A6" sqref="A6"/>
    </sheetView>
  </sheetViews>
  <sheetFormatPr defaultRowHeight="15"/>
  <cols>
    <col min="1" max="1" width="47.28515625" customWidth="1"/>
  </cols>
  <sheetData>
    <row r="1" spans="1:8" ht="15.75">
      <c r="A1" s="15" t="s">
        <v>170</v>
      </c>
    </row>
    <row r="2" spans="1:8">
      <c r="A2" s="14"/>
    </row>
    <row r="3" spans="1:8">
      <c r="B3" s="3" t="s">
        <v>11</v>
      </c>
    </row>
    <row r="4" spans="1:8">
      <c r="A4" s="13" t="s">
        <v>28</v>
      </c>
      <c r="B4" s="2" t="s">
        <v>1</v>
      </c>
      <c r="C4" s="2" t="s">
        <v>2</v>
      </c>
      <c r="D4" s="2" t="s">
        <v>3</v>
      </c>
      <c r="E4" s="2" t="s">
        <v>4</v>
      </c>
      <c r="F4" s="2" t="s">
        <v>5</v>
      </c>
      <c r="G4" s="2" t="s">
        <v>6</v>
      </c>
      <c r="H4" s="8" t="s">
        <v>29</v>
      </c>
    </row>
    <row r="5" spans="1:8">
      <c r="A5" s="12" t="s">
        <v>12</v>
      </c>
      <c r="B5" s="1">
        <v>0</v>
      </c>
      <c r="C5" s="1">
        <v>1.4506944086384508E-3</v>
      </c>
      <c r="D5" s="1">
        <v>0</v>
      </c>
      <c r="E5" s="1">
        <v>4.2272244071003915E-3</v>
      </c>
      <c r="F5" s="1">
        <v>1.4059045386638724E-4</v>
      </c>
      <c r="G5" s="1">
        <v>7.1388259477739996E-5</v>
      </c>
      <c r="H5" s="1">
        <v>0</v>
      </c>
    </row>
    <row r="6" spans="1:8">
      <c r="A6" s="12" t="s">
        <v>13</v>
      </c>
      <c r="B6" s="1">
        <v>0</v>
      </c>
      <c r="C6" s="1">
        <v>0</v>
      </c>
      <c r="D6" s="1">
        <v>0</v>
      </c>
      <c r="E6" s="1">
        <v>0</v>
      </c>
      <c r="F6" s="1">
        <v>4.2192296486069247E-6</v>
      </c>
      <c r="G6" s="1">
        <v>3.5926281177965996E-5</v>
      </c>
      <c r="H6" s="1">
        <v>0</v>
      </c>
    </row>
    <row r="7" spans="1:8">
      <c r="A7" s="12" t="s">
        <v>14</v>
      </c>
      <c r="B7" s="1">
        <v>2.8249039597981001E-3</v>
      </c>
      <c r="C7" s="1">
        <v>2.7216921706404999E-2</v>
      </c>
      <c r="D7" s="1">
        <v>7.6680268058605245E-7</v>
      </c>
      <c r="E7" s="1">
        <v>0.32278204975901076</v>
      </c>
      <c r="F7" s="1">
        <v>7.2141706182806312E-2</v>
      </c>
      <c r="G7" s="1">
        <v>5.162097597835965E-2</v>
      </c>
      <c r="H7" s="1">
        <v>0</v>
      </c>
    </row>
    <row r="8" spans="1:8">
      <c r="A8" s="5" t="s">
        <v>0</v>
      </c>
      <c r="B8" s="1">
        <v>2.11757803953493E-2</v>
      </c>
      <c r="C8" s="1">
        <v>1.9114115192833403E-3</v>
      </c>
      <c r="D8" s="1">
        <v>0</v>
      </c>
      <c r="E8" s="1">
        <v>1.2356180336796875E-2</v>
      </c>
      <c r="F8" s="1">
        <v>3.520554098243625E-3</v>
      </c>
      <c r="G8" s="1">
        <v>3.858048569654075E-3</v>
      </c>
      <c r="H8" s="1">
        <v>0</v>
      </c>
    </row>
    <row r="9" spans="1:8">
      <c r="A9" s="5" t="s">
        <v>15</v>
      </c>
      <c r="B9" s="1">
        <v>0</v>
      </c>
      <c r="C9" s="1">
        <v>2.753413219802675E-4</v>
      </c>
      <c r="D9" s="1">
        <v>0</v>
      </c>
      <c r="E9" s="1">
        <v>0</v>
      </c>
      <c r="F9" s="1">
        <v>3.4425524687372E-4</v>
      </c>
      <c r="G9" s="1">
        <v>4.9770041586598751E-6</v>
      </c>
      <c r="H9" s="1">
        <v>0</v>
      </c>
    </row>
    <row r="10" spans="1:8">
      <c r="A10" s="5" t="s">
        <v>16</v>
      </c>
      <c r="B10" s="1">
        <v>0</v>
      </c>
      <c r="C10" s="1">
        <v>6.1927722445169501E-3</v>
      </c>
      <c r="D10" s="1">
        <v>0</v>
      </c>
      <c r="E10" s="1">
        <v>0</v>
      </c>
      <c r="F10" s="1">
        <v>6.9430977174742749E-3</v>
      </c>
      <c r="G10" s="1">
        <v>0</v>
      </c>
      <c r="H10" s="1">
        <v>0</v>
      </c>
    </row>
    <row r="11" spans="1:8">
      <c r="A11" s="5" t="s">
        <v>17</v>
      </c>
      <c r="B11" s="1">
        <v>4.8325616376772251E-9</v>
      </c>
      <c r="C11" s="1">
        <v>4.2372318106237575E-3</v>
      </c>
      <c r="D11" s="1">
        <v>0</v>
      </c>
      <c r="E11" s="1">
        <v>1.518895726390825E-5</v>
      </c>
      <c r="F11" s="1">
        <v>2.7138924088014501E-4</v>
      </c>
      <c r="G11" s="1">
        <v>1.91720643807406E-4</v>
      </c>
      <c r="H11" s="1">
        <v>0</v>
      </c>
    </row>
    <row r="12" spans="1:8">
      <c r="A12" s="5" t="s">
        <v>18</v>
      </c>
      <c r="B12" s="1">
        <v>0</v>
      </c>
      <c r="C12" s="1">
        <v>9.3370675730320516E-3</v>
      </c>
      <c r="D12" s="1">
        <v>0</v>
      </c>
      <c r="E12" s="1">
        <v>0</v>
      </c>
      <c r="F12" s="1">
        <v>1.3547702153556974E-3</v>
      </c>
      <c r="G12" s="1">
        <v>1.788444756398385E-5</v>
      </c>
      <c r="H12" s="1">
        <v>0</v>
      </c>
    </row>
    <row r="13" spans="1:8">
      <c r="A13" s="5" t="s">
        <v>19</v>
      </c>
      <c r="B13" s="1">
        <v>1.061987781277125E-6</v>
      </c>
      <c r="C13" s="1">
        <v>1.86803641198727E-2</v>
      </c>
      <c r="D13" s="1">
        <v>0</v>
      </c>
      <c r="E13" s="1">
        <v>1.4348448393984624E-3</v>
      </c>
      <c r="F13" s="1">
        <v>1.8351999999052825E-4</v>
      </c>
      <c r="G13" s="1">
        <v>3.993077067964251E-4</v>
      </c>
      <c r="H13" s="1">
        <v>0</v>
      </c>
    </row>
    <row r="14" spans="1:8">
      <c r="A14" s="5" t="s">
        <v>20</v>
      </c>
      <c r="B14" s="1">
        <v>1.6648477888868897E-3</v>
      </c>
      <c r="C14" s="1">
        <v>3.5864178950304314E-3</v>
      </c>
      <c r="D14" s="1">
        <v>0</v>
      </c>
      <c r="E14" s="1">
        <v>1.9222172690431513E-2</v>
      </c>
      <c r="F14" s="1">
        <v>7.2585068451043753E-5</v>
      </c>
      <c r="G14" s="1">
        <v>0</v>
      </c>
      <c r="H14" s="1">
        <v>0</v>
      </c>
    </row>
    <row r="15" spans="1:8">
      <c r="A15" s="5" t="s">
        <v>21</v>
      </c>
      <c r="B15" s="1">
        <v>0</v>
      </c>
      <c r="C15" s="1">
        <v>1.0107153623898474E-3</v>
      </c>
      <c r="D15" s="1">
        <v>0</v>
      </c>
      <c r="E15" s="1">
        <v>0</v>
      </c>
      <c r="F15" s="1">
        <v>6.2858791945123007E-3</v>
      </c>
      <c r="G15" s="1">
        <v>0</v>
      </c>
      <c r="H15" s="1">
        <v>0</v>
      </c>
    </row>
    <row r="16" spans="1:8">
      <c r="A16" s="5" t="s">
        <v>22</v>
      </c>
      <c r="B16" s="1">
        <v>2.1344488453687275E-4</v>
      </c>
      <c r="C16" s="1">
        <v>8.6190622080191946E-4</v>
      </c>
      <c r="D16" s="1">
        <v>1.2191234213670575E-4</v>
      </c>
      <c r="E16" s="1">
        <v>2.7450122402822748E-3</v>
      </c>
      <c r="F16" s="1">
        <v>1.0997776399006549E-3</v>
      </c>
      <c r="G16" s="1">
        <v>1.0905004865415324E-4</v>
      </c>
      <c r="H16" s="1">
        <v>0</v>
      </c>
    </row>
    <row r="17" spans="1:8">
      <c r="A17" s="5" t="s">
        <v>23</v>
      </c>
      <c r="B17" s="1">
        <v>0</v>
      </c>
      <c r="C17" s="1">
        <v>4.8552955320657745E-2</v>
      </c>
      <c r="D17" s="1">
        <v>1.7394958017295451E-3</v>
      </c>
      <c r="E17" s="1">
        <v>0</v>
      </c>
      <c r="F17" s="1">
        <v>2.7002202349911248E-3</v>
      </c>
      <c r="G17" s="1">
        <v>1.2087170851148451E-3</v>
      </c>
      <c r="H17" s="1">
        <v>0</v>
      </c>
    </row>
    <row r="18" spans="1:8">
      <c r="A18" s="5" t="s">
        <v>26</v>
      </c>
      <c r="B18" s="1">
        <v>0</v>
      </c>
      <c r="C18" s="1">
        <v>1.2944447025200425E-2</v>
      </c>
      <c r="D18" s="1">
        <v>1.4536145639103448E-3</v>
      </c>
      <c r="E18" s="1">
        <v>0</v>
      </c>
      <c r="F18" s="1">
        <v>0</v>
      </c>
      <c r="G18" s="1">
        <v>4.367712822742725E-4</v>
      </c>
      <c r="H18" s="1">
        <v>0</v>
      </c>
    </row>
    <row r="19" spans="1:8">
      <c r="A19" s="5" t="s">
        <v>24</v>
      </c>
      <c r="B19" s="1">
        <v>0</v>
      </c>
      <c r="C19" s="1">
        <v>1.7755820172193951E-3</v>
      </c>
      <c r="D19" s="1">
        <v>0</v>
      </c>
      <c r="E19" s="1">
        <v>0</v>
      </c>
      <c r="F19" s="1">
        <v>0</v>
      </c>
      <c r="G19" s="1">
        <v>0</v>
      </c>
      <c r="H19" s="1">
        <v>0</v>
      </c>
    </row>
    <row r="20" spans="1:8">
      <c r="A20" s="5" t="s">
        <v>27</v>
      </c>
      <c r="B20" s="1">
        <v>1.1154081092140901E-3</v>
      </c>
      <c r="C20" s="1">
        <v>0.10842273797672827</v>
      </c>
      <c r="D20" s="1">
        <v>1.7603637091760526E-5</v>
      </c>
      <c r="E20" s="1">
        <v>7.6830771803187252E-3</v>
      </c>
      <c r="F20" s="1">
        <v>4.1935047113637249E-2</v>
      </c>
      <c r="G20" s="1">
        <v>2.8703967195169752E-4</v>
      </c>
      <c r="H20" s="1">
        <v>0</v>
      </c>
    </row>
    <row r="21" spans="1:8">
      <c r="A21" s="5" t="s">
        <v>25</v>
      </c>
      <c r="B21" s="1">
        <v>3.3799072936329748E-3</v>
      </c>
      <c r="C21" s="1">
        <v>1.2086785817334475E-2</v>
      </c>
      <c r="D21" s="1">
        <v>6.8481089238769756E-6</v>
      </c>
      <c r="E21" s="1">
        <v>6.9694142325025495E-3</v>
      </c>
      <c r="F21" s="1">
        <v>2.4633975644793495E-3</v>
      </c>
      <c r="G21" s="1">
        <v>2.5216249042370252E-3</v>
      </c>
      <c r="H21" s="1">
        <v>0</v>
      </c>
    </row>
    <row r="22" spans="1:8">
      <c r="A22" s="73" t="s">
        <v>148</v>
      </c>
    </row>
    <row r="23" spans="1:8">
      <c r="A23" s="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M105"/>
  <sheetViews>
    <sheetView topLeftCell="CV1" zoomScale="80" zoomScaleNormal="80" workbookViewId="0">
      <selection activeCell="DF24" sqref="DF24"/>
    </sheetView>
  </sheetViews>
  <sheetFormatPr defaultRowHeight="15"/>
  <cols>
    <col min="1" max="1" width="39.28515625" customWidth="1"/>
    <col min="2" max="9" width="11.140625" style="18" customWidth="1"/>
    <col min="10" max="10" width="11.28515625" style="18" customWidth="1"/>
    <col min="11" max="34" width="11.28515625" customWidth="1"/>
    <col min="35" max="50" width="10" customWidth="1"/>
    <col min="51" max="59" width="10.85546875" customWidth="1"/>
    <col min="60" max="60" width="13.140625" customWidth="1"/>
    <col min="61" max="68" width="11.85546875" customWidth="1"/>
    <col min="69" max="69" width="13.140625" customWidth="1"/>
    <col min="70" max="93" width="11.140625" customWidth="1"/>
    <col min="94" max="109" width="9.140625" style="80"/>
    <col min="110" max="118" width="11.140625" style="80" customWidth="1"/>
    <col min="119" max="429" width="9.140625" style="80"/>
  </cols>
  <sheetData>
    <row r="1" spans="1:118" s="241" customFormat="1" ht="38.25" customHeight="1">
      <c r="A1" s="236" t="s">
        <v>367</v>
      </c>
    </row>
    <row r="2" spans="1:118" ht="18.75" customHeight="1">
      <c r="A2" s="288"/>
      <c r="B2" s="288"/>
      <c r="C2" s="288"/>
      <c r="D2" s="288"/>
      <c r="E2" s="288"/>
      <c r="F2" s="288"/>
      <c r="G2" s="288"/>
      <c r="H2" s="288"/>
      <c r="I2" s="288"/>
      <c r="J2" s="288"/>
      <c r="K2" s="288"/>
      <c r="L2" s="288"/>
      <c r="M2" s="18"/>
    </row>
    <row r="4" spans="1:118" ht="21" customHeight="1">
      <c r="A4" s="538" t="s">
        <v>292</v>
      </c>
      <c r="B4" s="476" t="s">
        <v>193</v>
      </c>
      <c r="C4" s="508"/>
      <c r="D4" s="508"/>
      <c r="E4" s="508"/>
      <c r="F4" s="508"/>
      <c r="G4" s="508"/>
      <c r="H4" s="508"/>
      <c r="I4" s="514"/>
      <c r="J4" s="92"/>
      <c r="K4" s="504" t="s">
        <v>194</v>
      </c>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25" t="s">
        <v>197</v>
      </c>
      <c r="AZ4" s="508"/>
      <c r="BA4" s="508"/>
      <c r="BB4" s="508"/>
      <c r="BC4" s="508"/>
      <c r="BD4" s="508"/>
      <c r="BE4" s="508"/>
      <c r="BF4" s="508"/>
      <c r="BG4" s="514"/>
      <c r="BH4" s="86"/>
      <c r="BI4" s="476" t="s">
        <v>195</v>
      </c>
      <c r="BJ4" s="508"/>
      <c r="BK4" s="508"/>
      <c r="BL4" s="508"/>
      <c r="BM4" s="508"/>
      <c r="BN4" s="508"/>
      <c r="BO4" s="508"/>
      <c r="BP4" s="514"/>
      <c r="BQ4" s="86"/>
      <c r="BR4" s="476" t="s">
        <v>196</v>
      </c>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25" t="s">
        <v>198</v>
      </c>
      <c r="DG4" s="508"/>
      <c r="DH4" s="508"/>
      <c r="DI4" s="508"/>
      <c r="DJ4" s="508"/>
      <c r="DK4" s="508"/>
      <c r="DL4" s="508"/>
      <c r="DM4" s="508"/>
      <c r="DN4" s="514"/>
    </row>
    <row r="5" spans="1:118" ht="15" customHeight="1">
      <c r="A5" s="539"/>
      <c r="B5" s="481" t="s">
        <v>150</v>
      </c>
      <c r="C5" s="483" t="s">
        <v>159</v>
      </c>
      <c r="D5" s="483" t="s">
        <v>160</v>
      </c>
      <c r="E5" s="483" t="s">
        <v>161</v>
      </c>
      <c r="F5" s="483" t="s">
        <v>5</v>
      </c>
      <c r="G5" s="483" t="s">
        <v>162</v>
      </c>
      <c r="H5" s="483" t="s">
        <v>188</v>
      </c>
      <c r="I5" s="487" t="s">
        <v>7</v>
      </c>
      <c r="J5" s="106"/>
      <c r="K5" s="490" t="s">
        <v>150</v>
      </c>
      <c r="L5" s="507"/>
      <c r="M5" s="517"/>
      <c r="N5" s="490" t="s">
        <v>159</v>
      </c>
      <c r="O5" s="507"/>
      <c r="P5" s="517"/>
      <c r="Q5" s="490" t="s">
        <v>160</v>
      </c>
      <c r="R5" s="507"/>
      <c r="S5" s="517"/>
      <c r="T5" s="490" t="s">
        <v>161</v>
      </c>
      <c r="U5" s="507"/>
      <c r="V5" s="517"/>
      <c r="W5" s="490" t="s">
        <v>5</v>
      </c>
      <c r="X5" s="507"/>
      <c r="Y5" s="517"/>
      <c r="Z5" s="490" t="s">
        <v>162</v>
      </c>
      <c r="AA5" s="507"/>
      <c r="AB5" s="517"/>
      <c r="AC5" s="541" t="s">
        <v>163</v>
      </c>
      <c r="AD5" s="518"/>
      <c r="AE5" s="518"/>
      <c r="AF5" s="542" t="s">
        <v>7</v>
      </c>
      <c r="AG5" s="518"/>
      <c r="AH5" s="518"/>
      <c r="AI5" s="504" t="s">
        <v>150</v>
      </c>
      <c r="AJ5" s="543"/>
      <c r="AK5" s="476" t="s">
        <v>151</v>
      </c>
      <c r="AL5" s="532"/>
      <c r="AM5" s="476" t="s">
        <v>160</v>
      </c>
      <c r="AN5" s="532"/>
      <c r="AO5" s="476" t="s">
        <v>161</v>
      </c>
      <c r="AP5" s="532"/>
      <c r="AQ5" s="476" t="s">
        <v>5</v>
      </c>
      <c r="AR5" s="532"/>
      <c r="AS5" s="476" t="s">
        <v>162</v>
      </c>
      <c r="AT5" s="532"/>
      <c r="AU5" s="494" t="s">
        <v>158</v>
      </c>
      <c r="AV5" s="546"/>
      <c r="AW5" s="537" t="s">
        <v>7</v>
      </c>
      <c r="AX5" s="508"/>
      <c r="AY5" s="534" t="s">
        <v>150</v>
      </c>
      <c r="AZ5" s="533" t="s">
        <v>159</v>
      </c>
      <c r="BA5" s="533" t="s">
        <v>160</v>
      </c>
      <c r="BB5" s="533" t="s">
        <v>161</v>
      </c>
      <c r="BC5" s="533" t="s">
        <v>5</v>
      </c>
      <c r="BD5" s="533" t="s">
        <v>162</v>
      </c>
      <c r="BE5" s="533" t="s">
        <v>188</v>
      </c>
      <c r="BF5" s="535" t="s">
        <v>7</v>
      </c>
      <c r="BG5" s="521"/>
      <c r="BH5" s="114"/>
      <c r="BI5" s="529" t="s">
        <v>150</v>
      </c>
      <c r="BJ5" s="533" t="s">
        <v>159</v>
      </c>
      <c r="BK5" s="533" t="s">
        <v>160</v>
      </c>
      <c r="BL5" s="533" t="s">
        <v>161</v>
      </c>
      <c r="BM5" s="533" t="s">
        <v>5</v>
      </c>
      <c r="BN5" s="533" t="s">
        <v>162</v>
      </c>
      <c r="BO5" s="533" t="s">
        <v>188</v>
      </c>
      <c r="BP5" s="487" t="s">
        <v>7</v>
      </c>
      <c r="BQ5" s="114"/>
      <c r="BR5" s="540" t="s">
        <v>150</v>
      </c>
      <c r="BS5" s="544"/>
      <c r="BT5" s="545"/>
      <c r="BU5" s="540" t="s">
        <v>159</v>
      </c>
      <c r="BV5" s="544"/>
      <c r="BW5" s="545"/>
      <c r="BX5" s="540" t="s">
        <v>160</v>
      </c>
      <c r="BY5" s="544"/>
      <c r="BZ5" s="545"/>
      <c r="CA5" s="490" t="s">
        <v>161</v>
      </c>
      <c r="CB5" s="495"/>
      <c r="CC5" s="512"/>
      <c r="CD5" s="490" t="s">
        <v>5</v>
      </c>
      <c r="CE5" s="495"/>
      <c r="CF5" s="512"/>
      <c r="CG5" s="490" t="s">
        <v>162</v>
      </c>
      <c r="CH5" s="495"/>
      <c r="CI5" s="512"/>
      <c r="CJ5" s="490" t="s">
        <v>163</v>
      </c>
      <c r="CK5" s="495"/>
      <c r="CL5" s="512"/>
      <c r="CM5" s="490" t="s">
        <v>7</v>
      </c>
      <c r="CN5" s="495"/>
      <c r="CO5" s="495"/>
      <c r="CP5" s="476" t="s">
        <v>150</v>
      </c>
      <c r="CQ5" s="532"/>
      <c r="CR5" s="490" t="s">
        <v>151</v>
      </c>
      <c r="CS5" s="530"/>
      <c r="CT5" s="490" t="s">
        <v>160</v>
      </c>
      <c r="CU5" s="530"/>
      <c r="CV5" s="490" t="s">
        <v>161</v>
      </c>
      <c r="CW5" s="530"/>
      <c r="CX5" s="490" t="s">
        <v>5</v>
      </c>
      <c r="CY5" s="530"/>
      <c r="CZ5" s="490" t="s">
        <v>162</v>
      </c>
      <c r="DA5" s="530"/>
      <c r="DB5" s="495" t="s">
        <v>158</v>
      </c>
      <c r="DC5" s="531"/>
      <c r="DD5" s="536" t="s">
        <v>7</v>
      </c>
      <c r="DE5" s="507"/>
      <c r="DF5" s="534" t="s">
        <v>150</v>
      </c>
      <c r="DG5" s="533" t="s">
        <v>159</v>
      </c>
      <c r="DH5" s="533" t="s">
        <v>160</v>
      </c>
      <c r="DI5" s="533" t="s">
        <v>161</v>
      </c>
      <c r="DJ5" s="533" t="s">
        <v>5</v>
      </c>
      <c r="DK5" s="533" t="s">
        <v>162</v>
      </c>
      <c r="DL5" s="533" t="s">
        <v>188</v>
      </c>
      <c r="DM5" s="535" t="s">
        <v>7</v>
      </c>
      <c r="DN5" s="521"/>
    </row>
    <row r="6" spans="1:118">
      <c r="A6" s="540"/>
      <c r="B6" s="520"/>
      <c r="C6" s="510"/>
      <c r="D6" s="510"/>
      <c r="E6" s="510"/>
      <c r="F6" s="510"/>
      <c r="G6" s="510"/>
      <c r="H6" s="510"/>
      <c r="I6" s="511"/>
      <c r="J6" s="106"/>
      <c r="K6" s="319" t="s">
        <v>164</v>
      </c>
      <c r="L6" s="320" t="s">
        <v>165</v>
      </c>
      <c r="M6" s="321" t="s">
        <v>166</v>
      </c>
      <c r="N6" s="319" t="s">
        <v>164</v>
      </c>
      <c r="O6" s="320" t="s">
        <v>165</v>
      </c>
      <c r="P6" s="321" t="s">
        <v>166</v>
      </c>
      <c r="Q6" s="319" t="s">
        <v>164</v>
      </c>
      <c r="R6" s="320" t="s">
        <v>165</v>
      </c>
      <c r="S6" s="321" t="s">
        <v>166</v>
      </c>
      <c r="T6" s="319" t="s">
        <v>164</v>
      </c>
      <c r="U6" s="320" t="s">
        <v>165</v>
      </c>
      <c r="V6" s="321" t="s">
        <v>166</v>
      </c>
      <c r="W6" s="319" t="s">
        <v>164</v>
      </c>
      <c r="X6" s="320" t="s">
        <v>165</v>
      </c>
      <c r="Y6" s="321" t="s">
        <v>166</v>
      </c>
      <c r="Z6" s="319" t="s">
        <v>164</v>
      </c>
      <c r="AA6" s="320" t="s">
        <v>165</v>
      </c>
      <c r="AB6" s="321" t="s">
        <v>166</v>
      </c>
      <c r="AC6" s="367" t="s">
        <v>164</v>
      </c>
      <c r="AD6" s="367" t="s">
        <v>165</v>
      </c>
      <c r="AE6" s="367" t="s">
        <v>166</v>
      </c>
      <c r="AF6" s="368" t="s">
        <v>164</v>
      </c>
      <c r="AG6" s="367" t="s">
        <v>165</v>
      </c>
      <c r="AH6" s="367" t="s">
        <v>166</v>
      </c>
      <c r="AI6" s="312" t="s">
        <v>171</v>
      </c>
      <c r="AJ6" s="314" t="s">
        <v>172</v>
      </c>
      <c r="AK6" s="309" t="s">
        <v>171</v>
      </c>
      <c r="AL6" s="311" t="s">
        <v>172</v>
      </c>
      <c r="AM6" s="309" t="s">
        <v>171</v>
      </c>
      <c r="AN6" s="311" t="s">
        <v>172</v>
      </c>
      <c r="AO6" s="309" t="s">
        <v>171</v>
      </c>
      <c r="AP6" s="311" t="s">
        <v>172</v>
      </c>
      <c r="AQ6" s="309" t="s">
        <v>171</v>
      </c>
      <c r="AR6" s="311" t="s">
        <v>172</v>
      </c>
      <c r="AS6" s="309" t="s">
        <v>171</v>
      </c>
      <c r="AT6" s="311" t="s">
        <v>172</v>
      </c>
      <c r="AU6" s="310" t="s">
        <v>171</v>
      </c>
      <c r="AV6" s="310" t="s">
        <v>172</v>
      </c>
      <c r="AW6" s="309" t="s">
        <v>171</v>
      </c>
      <c r="AX6" s="310" t="s">
        <v>172</v>
      </c>
      <c r="AY6" s="526"/>
      <c r="AZ6" s="510"/>
      <c r="BA6" s="510"/>
      <c r="BB6" s="510"/>
      <c r="BC6" s="510"/>
      <c r="BD6" s="510"/>
      <c r="BE6" s="510"/>
      <c r="BF6" s="315" t="s">
        <v>7</v>
      </c>
      <c r="BG6" s="316" t="s">
        <v>293</v>
      </c>
      <c r="BH6" s="114"/>
      <c r="BI6" s="520"/>
      <c r="BJ6" s="510"/>
      <c r="BK6" s="510"/>
      <c r="BL6" s="510"/>
      <c r="BM6" s="510"/>
      <c r="BN6" s="510"/>
      <c r="BO6" s="510"/>
      <c r="BP6" s="511"/>
      <c r="BQ6" s="114"/>
      <c r="BR6" s="319" t="s">
        <v>164</v>
      </c>
      <c r="BS6" s="320" t="s">
        <v>165</v>
      </c>
      <c r="BT6" s="321" t="s">
        <v>166</v>
      </c>
      <c r="BU6" s="320" t="s">
        <v>164</v>
      </c>
      <c r="BV6" s="320" t="s">
        <v>165</v>
      </c>
      <c r="BW6" s="321" t="s">
        <v>166</v>
      </c>
      <c r="BX6" s="320" t="s">
        <v>164</v>
      </c>
      <c r="BY6" s="320" t="s">
        <v>165</v>
      </c>
      <c r="BZ6" s="321" t="s">
        <v>166</v>
      </c>
      <c r="CA6" s="320" t="s">
        <v>164</v>
      </c>
      <c r="CB6" s="320" t="s">
        <v>165</v>
      </c>
      <c r="CC6" s="321" t="s">
        <v>166</v>
      </c>
      <c r="CD6" s="320" t="s">
        <v>164</v>
      </c>
      <c r="CE6" s="320" t="s">
        <v>165</v>
      </c>
      <c r="CF6" s="321" t="s">
        <v>166</v>
      </c>
      <c r="CG6" s="320" t="s">
        <v>164</v>
      </c>
      <c r="CH6" s="320" t="s">
        <v>165</v>
      </c>
      <c r="CI6" s="321" t="s">
        <v>166</v>
      </c>
      <c r="CJ6" s="320" t="s">
        <v>164</v>
      </c>
      <c r="CK6" s="320" t="s">
        <v>165</v>
      </c>
      <c r="CL6" s="320" t="s">
        <v>166</v>
      </c>
      <c r="CM6" s="319" t="s">
        <v>164</v>
      </c>
      <c r="CN6" s="320" t="s">
        <v>165</v>
      </c>
      <c r="CO6" s="320" t="s">
        <v>166</v>
      </c>
      <c r="CP6" s="309" t="s">
        <v>171</v>
      </c>
      <c r="CQ6" s="311" t="s">
        <v>172</v>
      </c>
      <c r="CR6" s="309" t="s">
        <v>171</v>
      </c>
      <c r="CS6" s="311" t="s">
        <v>172</v>
      </c>
      <c r="CT6" s="309" t="s">
        <v>171</v>
      </c>
      <c r="CU6" s="311" t="s">
        <v>172</v>
      </c>
      <c r="CV6" s="309" t="s">
        <v>171</v>
      </c>
      <c r="CW6" s="311" t="s">
        <v>172</v>
      </c>
      <c r="CX6" s="309" t="s">
        <v>171</v>
      </c>
      <c r="CY6" s="311" t="s">
        <v>172</v>
      </c>
      <c r="CZ6" s="309" t="s">
        <v>171</v>
      </c>
      <c r="DA6" s="311" t="s">
        <v>172</v>
      </c>
      <c r="DB6" s="310" t="s">
        <v>171</v>
      </c>
      <c r="DC6" s="310" t="s">
        <v>172</v>
      </c>
      <c r="DD6" s="309" t="s">
        <v>171</v>
      </c>
      <c r="DE6" s="310" t="s">
        <v>172</v>
      </c>
      <c r="DF6" s="526"/>
      <c r="DG6" s="510"/>
      <c r="DH6" s="510"/>
      <c r="DI6" s="510"/>
      <c r="DJ6" s="510"/>
      <c r="DK6" s="510"/>
      <c r="DL6" s="510"/>
      <c r="DM6" s="315" t="s">
        <v>7</v>
      </c>
      <c r="DN6" s="316" t="s">
        <v>293</v>
      </c>
    </row>
    <row r="7" spans="1:118" s="80" customFormat="1">
      <c r="A7" s="276" t="s">
        <v>368</v>
      </c>
      <c r="B7" s="350">
        <v>1.4650519195236345E-2</v>
      </c>
      <c r="C7" s="351">
        <v>1.076352426040208</v>
      </c>
      <c r="D7" s="351">
        <v>0</v>
      </c>
      <c r="E7" s="351">
        <v>0.33899499815</v>
      </c>
      <c r="F7" s="351">
        <v>1.4411374999999999E-5</v>
      </c>
      <c r="G7" s="351">
        <v>0</v>
      </c>
      <c r="H7" s="352">
        <v>0</v>
      </c>
      <c r="I7" s="363">
        <f>SUM(B7:H7)</f>
        <v>1.4300123547604444</v>
      </c>
      <c r="J7" s="123"/>
      <c r="K7" s="82">
        <v>0</v>
      </c>
      <c r="L7" s="77">
        <v>1.4650519195236345E-2</v>
      </c>
      <c r="M7" s="78"/>
      <c r="N7" s="82">
        <v>0</v>
      </c>
      <c r="O7" s="77">
        <v>1.076352426040208</v>
      </c>
      <c r="P7" s="78"/>
      <c r="Q7" s="82">
        <v>0</v>
      </c>
      <c r="R7" s="77"/>
      <c r="S7" s="78"/>
      <c r="T7" s="82"/>
      <c r="U7" s="77"/>
      <c r="V7" s="78"/>
      <c r="W7" s="82"/>
      <c r="X7" s="77"/>
      <c r="Y7" s="78"/>
      <c r="Z7" s="82"/>
      <c r="AA7" s="77"/>
      <c r="AB7" s="78"/>
      <c r="AC7" s="77"/>
      <c r="AD7" s="77"/>
      <c r="AE7" s="78"/>
      <c r="AF7" s="82">
        <f>SUM(K7,N7,Q7,T7,W7,Z7,AC7)</f>
        <v>0</v>
      </c>
      <c r="AG7" s="77">
        <f>SUM(L7,O7,R7,U7,X7,AA7,AD7)</f>
        <v>1.0910029452354444</v>
      </c>
      <c r="AH7" s="77">
        <f>SUM(M7,P7,S7,V7,Y7,AB7,AE7)</f>
        <v>0</v>
      </c>
      <c r="AI7" s="82">
        <f>K7</f>
        <v>0</v>
      </c>
      <c r="AJ7" s="78">
        <f>L7</f>
        <v>1.4650519195236345E-2</v>
      </c>
      <c r="AK7" s="82">
        <f>N7</f>
        <v>0</v>
      </c>
      <c r="AL7" s="78">
        <f>O7</f>
        <v>1.076352426040208</v>
      </c>
      <c r="AM7" s="82">
        <v>0</v>
      </c>
      <c r="AN7" s="78">
        <v>0</v>
      </c>
      <c r="AO7" s="82"/>
      <c r="AP7" s="78"/>
      <c r="AQ7" s="82"/>
      <c r="AR7" s="78"/>
      <c r="AS7" s="82"/>
      <c r="AT7" s="78"/>
      <c r="AU7" s="77"/>
      <c r="AV7" s="78"/>
      <c r="AW7" s="82">
        <f>AU7+AS7+AQ7+AO7+AM7+AK7+AI7</f>
        <v>0</v>
      </c>
      <c r="AX7" s="77">
        <f>AV7+AT7+AR7+AP7+AN7+AL7+AJ7</f>
        <v>1.0910029452354444</v>
      </c>
      <c r="AY7" s="138">
        <f>AI7+((AJ7-AI7)*'9. BE assumptions'!T7)</f>
        <v>7.3252595976181726E-3</v>
      </c>
      <c r="AZ7" s="139">
        <f>AK7+((AL7-AK7)*'9. BE assumptions'!U7)</f>
        <v>0.53817621302010399</v>
      </c>
      <c r="BA7" s="139">
        <f>AM7+((AN7-AM7)*'9. BE assumptions'!V7)</f>
        <v>0</v>
      </c>
      <c r="BB7" s="139">
        <f>AO7+((AP7-AO7)*'9. BE assumptions'!W7)</f>
        <v>0</v>
      </c>
      <c r="BC7" s="139">
        <f>AQ7+((AR7-AQ7)*'9. BE assumptions'!X7)</f>
        <v>0</v>
      </c>
      <c r="BD7" s="139">
        <f>AS7+((AT7-AS7)*'9. BE assumptions'!Y7)</f>
        <v>0</v>
      </c>
      <c r="BE7" s="140">
        <f>AU7+((AV7-AU7)*'9. BE assumptions'!Z7)</f>
        <v>0</v>
      </c>
      <c r="BF7" s="139">
        <f>SUM(AY7:BE7)</f>
        <v>0.54550147261772219</v>
      </c>
      <c r="BG7" s="140">
        <f>NPV(3.5%,BF7,BF7,BF7,BF7,BF7,BF7,BF7,BF7,BF7,BF7,BF7,BF7,BF7,BF7,BF7,BF7,BF7,BF7,BF7,BF7)</f>
        <v>7.7528869306519566</v>
      </c>
      <c r="BH7" s="77"/>
      <c r="BI7" s="82">
        <f>B7/100*'8. GVA assumptions'!$F$8</f>
        <v>6.9584578825997506E-3</v>
      </c>
      <c r="BJ7" s="77">
        <f>C7/100*'8. GVA assumptions'!$F$11</f>
        <v>0.43028358735468369</v>
      </c>
      <c r="BK7" s="77">
        <f>D7/100*'8. GVA assumptions'!$F$12</f>
        <v>0</v>
      </c>
      <c r="BL7" s="77">
        <f>E7/100*'8. GVA assumptions'!$F$13</f>
        <v>0.16414762567939853</v>
      </c>
      <c r="BM7" s="77">
        <f>F7/100*'8. GVA assumptions'!$F$14</f>
        <v>6.386482086049273E-6</v>
      </c>
      <c r="BN7" s="77">
        <f>G7/100*'8. GVA assumptions'!$F$15</f>
        <v>0</v>
      </c>
      <c r="BO7" s="77">
        <f>H7/100*'8. GVA assumptions'!$F$16</f>
        <v>0</v>
      </c>
      <c r="BP7" s="364">
        <f>SUM(BI7:BO7)</f>
        <v>0.601396057398768</v>
      </c>
      <c r="BQ7" s="77"/>
      <c r="BR7" s="82">
        <f>K7/100*'8. GVA assumptions'!$F$8</f>
        <v>0</v>
      </c>
      <c r="BS7" s="77">
        <f>L7/100*'8. GVA assumptions'!$F$8</f>
        <v>6.9584578825997506E-3</v>
      </c>
      <c r="BT7" s="78">
        <f>M7/100*'8. GVA assumptions'!$F$8</f>
        <v>0</v>
      </c>
      <c r="BU7" s="77">
        <f>N7/100*'8. GVA assumptions'!$F$11</f>
        <v>0</v>
      </c>
      <c r="BV7" s="77">
        <f>O7/100*'8. GVA assumptions'!$F$11</f>
        <v>0.43028358735468369</v>
      </c>
      <c r="BW7" s="78">
        <f>P7/100*'8. GVA assumptions'!$F$11</f>
        <v>0</v>
      </c>
      <c r="BX7" s="77">
        <f>Q7/100*'8. GVA assumptions'!$F$12</f>
        <v>0</v>
      </c>
      <c r="BY7" s="77">
        <f>R7/100*'8. GVA assumptions'!$F$12</f>
        <v>0</v>
      </c>
      <c r="BZ7" s="78">
        <f>S7/100*'8. GVA assumptions'!$F$12</f>
        <v>0</v>
      </c>
      <c r="CA7" s="77">
        <f>T7/100*'8. GVA assumptions'!$F$13</f>
        <v>0</v>
      </c>
      <c r="CB7" s="77">
        <f>U7/100*'8. GVA assumptions'!$F$13</f>
        <v>0</v>
      </c>
      <c r="CC7" s="78">
        <f>V7/100*'8. GVA assumptions'!$F$13</f>
        <v>0</v>
      </c>
      <c r="CD7" s="77">
        <f>W7/100*'8. GVA assumptions'!$F$14</f>
        <v>0</v>
      </c>
      <c r="CE7" s="77">
        <f>X7/100*'8. GVA assumptions'!$F$14</f>
        <v>0</v>
      </c>
      <c r="CF7" s="78">
        <f>Y7/100*'8. GVA assumptions'!$F$14</f>
        <v>0</v>
      </c>
      <c r="CG7" s="77">
        <f>Z7/100*'8. GVA assumptions'!$F$15</f>
        <v>0</v>
      </c>
      <c r="CH7" s="77">
        <f>AA7/100*'8. GVA assumptions'!$F$15</f>
        <v>0</v>
      </c>
      <c r="CI7" s="78">
        <f>AB7/100*'8. GVA assumptions'!$F$15</f>
        <v>0</v>
      </c>
      <c r="CJ7" s="77">
        <f>AC7/100*'8. GVA assumptions'!$F$16</f>
        <v>0</v>
      </c>
      <c r="CK7" s="77">
        <f>AD7/100*'8. GVA assumptions'!$F$16</f>
        <v>0</v>
      </c>
      <c r="CL7" s="78">
        <f>AE7/100*'8. GVA assumptions'!$F$16</f>
        <v>0</v>
      </c>
      <c r="CM7" s="82">
        <f>SUM(BR7,BU7,BX7,CA7,CD7,CG7,CJ7)</f>
        <v>0</v>
      </c>
      <c r="CN7" s="77">
        <f>SUM(BS7,BV7,BY7,CB7,CE7,CH7,CK7)</f>
        <v>0.43724204523728344</v>
      </c>
      <c r="CO7" s="77">
        <f>SUM(BT7,BW7,BZ7,CC7,CF7,CI7,CL7)</f>
        <v>0</v>
      </c>
      <c r="CP7" s="82">
        <f>AI7/100*'8. GVA assumptions'!F$8</f>
        <v>0</v>
      </c>
      <c r="CQ7" s="78">
        <f>AJ7/100*'8. GVA assumptions'!F$8</f>
        <v>6.9584578825997506E-3</v>
      </c>
      <c r="CR7" s="82">
        <f>AK7/100*'8. GVA assumptions'!F$11</f>
        <v>0</v>
      </c>
      <c r="CS7" s="78">
        <f>AL7/100*'8. GVA assumptions'!F$11</f>
        <v>0.43028358735468369</v>
      </c>
      <c r="CT7" s="82">
        <f>AM7/100*'8. GVA assumptions'!F$12</f>
        <v>0</v>
      </c>
      <c r="CU7" s="78">
        <f>AN7/100*'8. GVA assumptions'!F$12</f>
        <v>0</v>
      </c>
      <c r="CV7" s="82">
        <f>AO7/100*'8. GVA assumptions'!F$13</f>
        <v>0</v>
      </c>
      <c r="CW7" s="78">
        <f>AP7/100*'8. GVA assumptions'!F$13</f>
        <v>0</v>
      </c>
      <c r="CX7" s="82">
        <f>AQ7/100*'8. GVA assumptions'!$F$14</f>
        <v>0</v>
      </c>
      <c r="CY7" s="78">
        <f>AR7/100*'8. GVA assumptions'!$F$14</f>
        <v>0</v>
      </c>
      <c r="CZ7" s="82">
        <f>AS7/100*'8. GVA assumptions'!$F$15</f>
        <v>0</v>
      </c>
      <c r="DA7" s="78">
        <f>AT7/100*'8. GVA assumptions'!$F$15</f>
        <v>0</v>
      </c>
      <c r="DB7" s="77">
        <f>AU7/100*'8. GVA assumptions'!$F$16</f>
        <v>0</v>
      </c>
      <c r="DC7" s="78">
        <f>AV7/100*'8. GVA assumptions'!$F$16</f>
        <v>0</v>
      </c>
      <c r="DD7" s="82">
        <f>SUM(CP7,CR7,CT7,CV7,CX7,CZ7,DB7)</f>
        <v>0</v>
      </c>
      <c r="DE7" s="77">
        <f>SUM(CQ7,CS7,CU7,CW7,CY7,DA7,DC7)</f>
        <v>0.43724204523728344</v>
      </c>
      <c r="DF7" s="88">
        <f>AY7/100*'8. GVA assumptions'!$F$8</f>
        <v>3.4792289412998753E-3</v>
      </c>
      <c r="DG7" s="9">
        <f>AZ7/100*'8. GVA assumptions'!$F$11</f>
        <v>0.21514179367734185</v>
      </c>
      <c r="DH7" s="9">
        <f>BA7/100*'8. GVA assumptions'!$F$12</f>
        <v>0</v>
      </c>
      <c r="DI7" s="9">
        <f>BB7/100*'8. GVA assumptions'!$F$13</f>
        <v>0</v>
      </c>
      <c r="DJ7" s="9">
        <f>BC7/100*'8. GVA assumptions'!$F$14</f>
        <v>0</v>
      </c>
      <c r="DK7" s="9">
        <f>BD7/100*'8. GVA assumptions'!$F$15</f>
        <v>0</v>
      </c>
      <c r="DL7" s="69">
        <f>BE7/100*'8. GVA assumptions'!$F$16</f>
        <v>0</v>
      </c>
      <c r="DM7" s="134">
        <f>SUM(DF7:DL7)</f>
        <v>0.21862102261864172</v>
      </c>
      <c r="DN7" s="140">
        <f>NPV(3.5%,DM7,DM7,DM7,DM7,DM7,DM7,DM7,DM7,DM7,DM7,DM7,DM7,DM7,DM7,DM7,DM7,DM7,DM7,DM7,DM7)</f>
        <v>3.1071301437413732</v>
      </c>
    </row>
    <row r="8" spans="1:118" s="80" customFormat="1">
      <c r="A8" s="276" t="s">
        <v>369</v>
      </c>
      <c r="B8" s="181">
        <v>2.9446186982830299E-2</v>
      </c>
      <c r="C8" s="353">
        <v>0.66097008541266267</v>
      </c>
      <c r="D8" s="353">
        <v>0</v>
      </c>
      <c r="E8" s="353">
        <v>3.9254995699999996E-2</v>
      </c>
      <c r="F8" s="353">
        <v>6.083140499999999E-4</v>
      </c>
      <c r="G8" s="353">
        <v>2.7406624999999998E-5</v>
      </c>
      <c r="H8" s="354">
        <v>0</v>
      </c>
      <c r="I8" s="364">
        <f t="shared" ref="I8:I36" si="0">SUM(B8:H8)</f>
        <v>0.73030698877049294</v>
      </c>
      <c r="J8" s="123"/>
      <c r="K8" s="82">
        <v>0</v>
      </c>
      <c r="L8" s="77">
        <v>2.9446186982830299E-2</v>
      </c>
      <c r="M8" s="78">
        <v>2.9446186982830299E-2</v>
      </c>
      <c r="N8" s="82">
        <v>0</v>
      </c>
      <c r="O8" s="77">
        <v>0.66097008541266267</v>
      </c>
      <c r="P8" s="78">
        <v>0.66097008541266267</v>
      </c>
      <c r="Q8" s="82">
        <v>0</v>
      </c>
      <c r="R8" s="77"/>
      <c r="S8" s="78"/>
      <c r="T8" s="82">
        <v>0</v>
      </c>
      <c r="U8" s="77"/>
      <c r="V8" s="78"/>
      <c r="W8" s="82">
        <v>0</v>
      </c>
      <c r="X8" s="77"/>
      <c r="Y8" s="78"/>
      <c r="Z8" s="82"/>
      <c r="AA8" s="77"/>
      <c r="AB8" s="78"/>
      <c r="AC8" s="77"/>
      <c r="AD8" s="77"/>
      <c r="AE8" s="78"/>
      <c r="AF8" s="82">
        <f t="shared" ref="AF8:AH36" si="1">SUM(K8,N8,Q8,T8,W8,Z8,AC8)</f>
        <v>0</v>
      </c>
      <c r="AG8" s="77">
        <f t="shared" si="1"/>
        <v>0.69041627239549297</v>
      </c>
      <c r="AH8" s="77">
        <f t="shared" si="1"/>
        <v>0.69041627239549297</v>
      </c>
      <c r="AI8" s="82">
        <f t="shared" ref="AI8:AI11" si="2">K8</f>
        <v>0</v>
      </c>
      <c r="AJ8" s="78">
        <f>M8</f>
        <v>2.9446186982830299E-2</v>
      </c>
      <c r="AK8" s="82">
        <v>0</v>
      </c>
      <c r="AL8" s="78">
        <f>P8</f>
        <v>0.66097008541266267</v>
      </c>
      <c r="AM8" s="82">
        <v>0</v>
      </c>
      <c r="AN8" s="78">
        <v>0</v>
      </c>
      <c r="AO8" s="82">
        <v>0</v>
      </c>
      <c r="AP8" s="78">
        <v>0</v>
      </c>
      <c r="AQ8" s="82">
        <v>0</v>
      </c>
      <c r="AR8" s="78">
        <v>0</v>
      </c>
      <c r="AS8" s="82"/>
      <c r="AT8" s="78"/>
      <c r="AU8" s="77"/>
      <c r="AV8" s="78"/>
      <c r="AW8" s="82">
        <f t="shared" ref="AW8:AX36" si="3">AU8+AS8+AQ8+AO8+AM8+AK8+AI8</f>
        <v>0</v>
      </c>
      <c r="AX8" s="77">
        <f t="shared" si="3"/>
        <v>0.69041627239549297</v>
      </c>
      <c r="AY8" s="138">
        <f>AI8+((AJ8-AI8)*'9. BE assumptions'!T8)</f>
        <v>1.4723093491415149E-2</v>
      </c>
      <c r="AZ8" s="139">
        <f>AK8+((AL8-AK8)*'9. BE assumptions'!U8)</f>
        <v>0.33048504270633133</v>
      </c>
      <c r="BA8" s="139">
        <f>AM8+((AN8-AM8)*'9. BE assumptions'!V8)</f>
        <v>0</v>
      </c>
      <c r="BB8" s="139">
        <f>AO8+((AP8-AO8)*'9. BE assumptions'!W8)</f>
        <v>0</v>
      </c>
      <c r="BC8" s="139">
        <f>AQ8+((AR8-AQ8)*'9. BE assumptions'!X8)</f>
        <v>0</v>
      </c>
      <c r="BD8" s="139">
        <f>AS8+((AT8-AS8)*'9. BE assumptions'!Y8)</f>
        <v>0</v>
      </c>
      <c r="BE8" s="140">
        <f>AU8+((AV8-AU8)*'9. BE assumptions'!Z8)</f>
        <v>0</v>
      </c>
      <c r="BF8" s="139">
        <f t="shared" ref="BF8:BF36" si="4">SUM(AY8:BE8)</f>
        <v>0.34520813619774648</v>
      </c>
      <c r="BG8" s="140">
        <f t="shared" ref="BG8:BG37" si="5">NPV(3.5%,BF8,BF8,BF8,BF8,BF8,BF8,BF8,BF8,BF8,BF8,BF8,BF8,BF8,BF8,BF8,BF8,BF8,BF8,BF8,BF8)</f>
        <v>4.9062372547576523</v>
      </c>
      <c r="BH8" s="77"/>
      <c r="BI8" s="82">
        <f>B8/100*'8. GVA assumptions'!$F$8</f>
        <v>1.3985856009103449E-2</v>
      </c>
      <c r="BJ8" s="77">
        <f>C8/100*'8. GVA assumptions'!$F$11</f>
        <v>0.26422997951682792</v>
      </c>
      <c r="BK8" s="77">
        <f>D8/100*'8. GVA assumptions'!$F$12</f>
        <v>0</v>
      </c>
      <c r="BL8" s="77">
        <f>E8/100*'8. GVA assumptions'!$F$13</f>
        <v>1.9007992375624377E-2</v>
      </c>
      <c r="BM8" s="77">
        <f>F8/100*'8. GVA assumptions'!$F$14</f>
        <v>2.6957780107845933E-4</v>
      </c>
      <c r="BN8" s="77">
        <f>G8/100*'8. GVA assumptions'!$F$15</f>
        <v>1.6095754220097734E-5</v>
      </c>
      <c r="BO8" s="77">
        <f>H8/100*'8. GVA assumptions'!$F$16</f>
        <v>0</v>
      </c>
      <c r="BP8" s="364">
        <f t="shared" ref="BP8:BP36" si="6">SUM(BI8:BO8)</f>
        <v>0.29750950145685434</v>
      </c>
      <c r="BQ8" s="77"/>
      <c r="BR8" s="82">
        <f>K8/100*'8. GVA assumptions'!$F$8</f>
        <v>0</v>
      </c>
      <c r="BS8" s="77">
        <f>L8/100*'8. GVA assumptions'!$F$8</f>
        <v>1.3985856009103449E-2</v>
      </c>
      <c r="BT8" s="78">
        <f>M8/100*'8. GVA assumptions'!$F$8</f>
        <v>1.3985856009103449E-2</v>
      </c>
      <c r="BU8" s="77">
        <f>N8/100*'8. GVA assumptions'!$F$11</f>
        <v>0</v>
      </c>
      <c r="BV8" s="77">
        <f>O8/100*'8. GVA assumptions'!$F$11</f>
        <v>0.26422997951682792</v>
      </c>
      <c r="BW8" s="78">
        <f>P8/100*'8. GVA assumptions'!$F$11</f>
        <v>0.26422997951682792</v>
      </c>
      <c r="BX8" s="77">
        <f>Q8/100*'8. GVA assumptions'!$F$12</f>
        <v>0</v>
      </c>
      <c r="BY8" s="77">
        <f>R8/100*'8. GVA assumptions'!$F$12</f>
        <v>0</v>
      </c>
      <c r="BZ8" s="78">
        <f>S8/100*'8. GVA assumptions'!$F$12</f>
        <v>0</v>
      </c>
      <c r="CA8" s="77">
        <f>T8/100*'8. GVA assumptions'!$F$13</f>
        <v>0</v>
      </c>
      <c r="CB8" s="77">
        <f>U8/100*'8. GVA assumptions'!$F$13</f>
        <v>0</v>
      </c>
      <c r="CC8" s="78">
        <f>V8/100*'8. GVA assumptions'!$F$13</f>
        <v>0</v>
      </c>
      <c r="CD8" s="77">
        <f>W8/100*'8. GVA assumptions'!$F$14</f>
        <v>0</v>
      </c>
      <c r="CE8" s="77">
        <f>X8/100*'8. GVA assumptions'!$F$14</f>
        <v>0</v>
      </c>
      <c r="CF8" s="78">
        <f>Y8/100*'8. GVA assumptions'!$F$14</f>
        <v>0</v>
      </c>
      <c r="CG8" s="77">
        <f>Z8/100*'8. GVA assumptions'!$F$15</f>
        <v>0</v>
      </c>
      <c r="CH8" s="77">
        <f>AA8/100*'8. GVA assumptions'!$F$15</f>
        <v>0</v>
      </c>
      <c r="CI8" s="78">
        <f>AB8/100*'8. GVA assumptions'!$F$15</f>
        <v>0</v>
      </c>
      <c r="CJ8" s="77">
        <f>AC8/100*'8. GVA assumptions'!$F$16</f>
        <v>0</v>
      </c>
      <c r="CK8" s="77">
        <f>AD8/100*'8. GVA assumptions'!$F$16</f>
        <v>0</v>
      </c>
      <c r="CL8" s="78">
        <f>AE8/100*'8. GVA assumptions'!$F$16</f>
        <v>0</v>
      </c>
      <c r="CM8" s="82">
        <f t="shared" ref="CM8:CO36" si="7">SUM(BR8,BU8,BX8,CA8,CD8,CG8,CJ8)</f>
        <v>0</v>
      </c>
      <c r="CN8" s="77">
        <f t="shared" si="7"/>
        <v>0.27821583552593138</v>
      </c>
      <c r="CO8" s="77">
        <f t="shared" si="7"/>
        <v>0.27821583552593138</v>
      </c>
      <c r="CP8" s="82">
        <f>AI8/100*'8. GVA assumptions'!F$8</f>
        <v>0</v>
      </c>
      <c r="CQ8" s="78">
        <f>AJ8/100*'8. GVA assumptions'!F$8</f>
        <v>1.3985856009103449E-2</v>
      </c>
      <c r="CR8" s="82">
        <f>AK8/100*'8. GVA assumptions'!F$11</f>
        <v>0</v>
      </c>
      <c r="CS8" s="78">
        <f>AL8/100*'8. GVA assumptions'!F$11</f>
        <v>0.26422997951682792</v>
      </c>
      <c r="CT8" s="82">
        <f>AM8/100*'8. GVA assumptions'!F$12</f>
        <v>0</v>
      </c>
      <c r="CU8" s="78">
        <f>AN8/100*'8. GVA assumptions'!F$12</f>
        <v>0</v>
      </c>
      <c r="CV8" s="82">
        <f>AO8/100*'8. GVA assumptions'!F$13</f>
        <v>0</v>
      </c>
      <c r="CW8" s="78">
        <f>AP8/100*'8. GVA assumptions'!F$13</f>
        <v>0</v>
      </c>
      <c r="CX8" s="82">
        <f>AQ8/100*'8. GVA assumptions'!$F$14</f>
        <v>0</v>
      </c>
      <c r="CY8" s="78">
        <f>AR8/100*'8. GVA assumptions'!$F$14</f>
        <v>0</v>
      </c>
      <c r="CZ8" s="82">
        <f>AS8/100*'8. GVA assumptions'!$F$15</f>
        <v>0</v>
      </c>
      <c r="DA8" s="78">
        <f>AT8/100*'8. GVA assumptions'!$F$15</f>
        <v>0</v>
      </c>
      <c r="DB8" s="77">
        <f>AU8/100*'8. GVA assumptions'!$F$16</f>
        <v>0</v>
      </c>
      <c r="DC8" s="78">
        <f>AV8/100*'8. GVA assumptions'!$F$16</f>
        <v>0</v>
      </c>
      <c r="DD8" s="82">
        <f t="shared" ref="DD8:DE36" si="8">SUM(CP8,CR8,CT8,CV8,CX8,CZ8,DB8)</f>
        <v>0</v>
      </c>
      <c r="DE8" s="77">
        <f t="shared" si="8"/>
        <v>0.27821583552593138</v>
      </c>
      <c r="DF8" s="88">
        <f>AY8/100*'8. GVA assumptions'!$F$8</f>
        <v>6.9929280045517243E-3</v>
      </c>
      <c r="DG8" s="9">
        <f>AZ8/100*'8. GVA assumptions'!$F$11</f>
        <v>0.13211498975841396</v>
      </c>
      <c r="DH8" s="9">
        <f>BA8/100*'8. GVA assumptions'!$F$12</f>
        <v>0</v>
      </c>
      <c r="DI8" s="9">
        <f>BB8/100*'8. GVA assumptions'!$F$13</f>
        <v>0</v>
      </c>
      <c r="DJ8" s="9">
        <f>BC8/100*'8. GVA assumptions'!$F$14</f>
        <v>0</v>
      </c>
      <c r="DK8" s="9">
        <f>BD8/100*'8. GVA assumptions'!$F$15</f>
        <v>0</v>
      </c>
      <c r="DL8" s="69">
        <f>BE8/100*'8. GVA assumptions'!$F$16</f>
        <v>0</v>
      </c>
      <c r="DM8" s="134">
        <f>SUM(DF8:DL8)</f>
        <v>0.13910791776296569</v>
      </c>
      <c r="DN8" s="140">
        <f t="shared" ref="DN8:DN37" si="9">NPV(3.5%,DM8,DM8,DM8,DM8,DM8,DM8,DM8,DM8,DM8,DM8,DM8,DM8,DM8,DM8,DM8,DM8,DM8,DM8,DM8,DM8)</f>
        <v>1.9770578297420829</v>
      </c>
    </row>
    <row r="9" spans="1:118" s="80" customFormat="1">
      <c r="A9" s="276" t="s">
        <v>370</v>
      </c>
      <c r="B9" s="181">
        <v>1.9723962477780868E-2</v>
      </c>
      <c r="C9" s="353">
        <v>0.31248292128610689</v>
      </c>
      <c r="D9" s="353">
        <v>2.20211013093429E-2</v>
      </c>
      <c r="E9" s="353">
        <v>8.8043688319355672E-3</v>
      </c>
      <c r="F9" s="353">
        <v>4.1603942518363752E-5</v>
      </c>
      <c r="G9" s="353">
        <v>1.1061761548245207E-4</v>
      </c>
      <c r="H9" s="354">
        <v>0</v>
      </c>
      <c r="I9" s="364">
        <f t="shared" si="0"/>
        <v>0.36318457546316701</v>
      </c>
      <c r="J9" s="123"/>
      <c r="K9" s="82">
        <v>0</v>
      </c>
      <c r="L9" s="77">
        <v>1.9723962477780868E-2</v>
      </c>
      <c r="M9" s="78">
        <v>1.9723962477780868E-2</v>
      </c>
      <c r="N9" s="82">
        <v>0</v>
      </c>
      <c r="O9" s="77">
        <v>0.31248292128610689</v>
      </c>
      <c r="P9" s="78">
        <v>0.31248292128610689</v>
      </c>
      <c r="Q9" s="82">
        <v>0</v>
      </c>
      <c r="R9" s="77"/>
      <c r="S9" s="78"/>
      <c r="T9" s="82">
        <v>0</v>
      </c>
      <c r="U9" s="77">
        <v>1.2883207565276525E-4</v>
      </c>
      <c r="V9" s="78">
        <v>1.2883207565276525E-4</v>
      </c>
      <c r="W9" s="82">
        <v>0</v>
      </c>
      <c r="X9" s="77"/>
      <c r="Y9" s="78">
        <v>4.1603942518363752E-5</v>
      </c>
      <c r="Z9" s="82">
        <v>0</v>
      </c>
      <c r="AA9" s="77"/>
      <c r="AB9" s="78">
        <v>1.1061761548245207E-4</v>
      </c>
      <c r="AC9" s="77"/>
      <c r="AD9" s="77"/>
      <c r="AE9" s="78"/>
      <c r="AF9" s="82">
        <f t="shared" si="1"/>
        <v>0</v>
      </c>
      <c r="AG9" s="77">
        <f t="shared" si="1"/>
        <v>0.33233571583954052</v>
      </c>
      <c r="AH9" s="77">
        <f t="shared" si="1"/>
        <v>0.33248793739754134</v>
      </c>
      <c r="AI9" s="82">
        <f t="shared" si="2"/>
        <v>0</v>
      </c>
      <c r="AJ9" s="78">
        <f>M9</f>
        <v>1.9723962477780868E-2</v>
      </c>
      <c r="AK9" s="82">
        <v>0</v>
      </c>
      <c r="AL9" s="78">
        <f>P9</f>
        <v>0.31248292128610689</v>
      </c>
      <c r="AM9" s="82">
        <v>0</v>
      </c>
      <c r="AN9" s="78">
        <v>0</v>
      </c>
      <c r="AO9" s="82">
        <v>0</v>
      </c>
      <c r="AP9" s="78">
        <f>V9</f>
        <v>1.2883207565276525E-4</v>
      </c>
      <c r="AQ9" s="82">
        <v>0</v>
      </c>
      <c r="AR9" s="78">
        <f>Y9</f>
        <v>4.1603942518363752E-5</v>
      </c>
      <c r="AS9" s="82">
        <v>0</v>
      </c>
      <c r="AT9" s="78">
        <f>AB9</f>
        <v>1.1061761548245207E-4</v>
      </c>
      <c r="AU9" s="77"/>
      <c r="AV9" s="78"/>
      <c r="AW9" s="82">
        <f t="shared" si="3"/>
        <v>0</v>
      </c>
      <c r="AX9" s="77">
        <f t="shared" si="3"/>
        <v>0.33248793739754134</v>
      </c>
      <c r="AY9" s="138">
        <f>AI9+((AJ9-AI9)*'9. BE assumptions'!T9)</f>
        <v>9.861981238890434E-3</v>
      </c>
      <c r="AZ9" s="139">
        <f>AK9+((AL9-AK9)*'9. BE assumptions'!U9)</f>
        <v>0.15624146064305344</v>
      </c>
      <c r="BA9" s="139">
        <f>AM9+((AN9-AM9)*'9. BE assumptions'!V9)</f>
        <v>0</v>
      </c>
      <c r="BB9" s="139">
        <f>AO9+((AP9-AO9)*'9. BE assumptions'!W9)</f>
        <v>6.4416037826382625E-5</v>
      </c>
      <c r="BC9" s="139">
        <f>AQ9+((AR9-AQ9)*'9. BE assumptions'!X9)</f>
        <v>2.0801971259181876E-5</v>
      </c>
      <c r="BD9" s="139">
        <f>AS9+((AT9-AS9)*'9. BE assumptions'!Y9)</f>
        <v>5.5308807741226037E-5</v>
      </c>
      <c r="BE9" s="140">
        <f>AU9+((AV9-AU9)*'9. BE assumptions'!Z9)</f>
        <v>0</v>
      </c>
      <c r="BF9" s="139">
        <f t="shared" si="4"/>
        <v>0.16624396869877067</v>
      </c>
      <c r="BG9" s="140">
        <f t="shared" si="5"/>
        <v>2.3627263296640635</v>
      </c>
      <c r="BH9" s="77"/>
      <c r="BI9" s="82">
        <f>B9/100*'8. GVA assumptions'!$F$8</f>
        <v>9.3681568789891513E-3</v>
      </c>
      <c r="BJ9" s="77">
        <f>C9/100*'8. GVA assumptions'!$F$11</f>
        <v>0.12491844595241765</v>
      </c>
      <c r="BK9" s="77">
        <f>D9/100*'8. GVA assumptions'!$F$12</f>
        <v>1.2308850197102031E-2</v>
      </c>
      <c r="BL9" s="77">
        <f>E9/100*'8. GVA assumptions'!$F$13</f>
        <v>4.2632376502748197E-3</v>
      </c>
      <c r="BM9" s="77">
        <f>F9/100*'8. GVA assumptions'!$F$14</f>
        <v>1.8437021700049706E-5</v>
      </c>
      <c r="BN9" s="77">
        <f>G9/100*'8. GVA assumptions'!$F$15</f>
        <v>6.4965093338520397E-5</v>
      </c>
      <c r="BO9" s="77">
        <f>H9/100*'8. GVA assumptions'!$F$16</f>
        <v>0</v>
      </c>
      <c r="BP9" s="364">
        <f t="shared" si="6"/>
        <v>0.15094209279382223</v>
      </c>
      <c r="BQ9" s="77"/>
      <c r="BR9" s="82">
        <f>K9/100*'8. GVA assumptions'!$F$8</f>
        <v>0</v>
      </c>
      <c r="BS9" s="77">
        <f>L9/100*'8. GVA assumptions'!$F$8</f>
        <v>9.3681568789891513E-3</v>
      </c>
      <c r="BT9" s="78">
        <f>M9/100*'8. GVA assumptions'!$F$8</f>
        <v>9.3681568789891513E-3</v>
      </c>
      <c r="BU9" s="77">
        <f>N9/100*'8. GVA assumptions'!$F$11</f>
        <v>0</v>
      </c>
      <c r="BV9" s="77">
        <f>O9/100*'8. GVA assumptions'!$F$11</f>
        <v>0.12491844595241765</v>
      </c>
      <c r="BW9" s="78">
        <f>P9/100*'8. GVA assumptions'!$F$11</f>
        <v>0.12491844595241765</v>
      </c>
      <c r="BX9" s="77">
        <f>Q9/100*'8. GVA assumptions'!$F$12</f>
        <v>0</v>
      </c>
      <c r="BY9" s="77">
        <f>R9/100*'8. GVA assumptions'!$F$12</f>
        <v>0</v>
      </c>
      <c r="BZ9" s="78">
        <f>S9/100*'8. GVA assumptions'!$F$12</f>
        <v>0</v>
      </c>
      <c r="CA9" s="77">
        <f>T9/100*'8. GVA assumptions'!$F$13</f>
        <v>0</v>
      </c>
      <c r="CB9" s="77">
        <f>U9/100*'8. GVA assumptions'!$F$13</f>
        <v>6.2382865367212987E-5</v>
      </c>
      <c r="CC9" s="78">
        <f>V9/100*'8. GVA assumptions'!$F$13</f>
        <v>6.2382865367212987E-5</v>
      </c>
      <c r="CD9" s="77">
        <f>W9/100*'8. GVA assumptions'!$F$14</f>
        <v>0</v>
      </c>
      <c r="CE9" s="77">
        <f>X9/100*'8. GVA assumptions'!$F$14</f>
        <v>0</v>
      </c>
      <c r="CF9" s="78">
        <f>Y9/100*'8. GVA assumptions'!$F$14</f>
        <v>1.8437021700049706E-5</v>
      </c>
      <c r="CG9" s="77">
        <f>Z9/100*'8. GVA assumptions'!$F$15</f>
        <v>0</v>
      </c>
      <c r="CH9" s="77">
        <f>AA9/100*'8. GVA assumptions'!$F$15</f>
        <v>0</v>
      </c>
      <c r="CI9" s="78">
        <f>AB9/100*'8. GVA assumptions'!$F$15</f>
        <v>6.4965093338520397E-5</v>
      </c>
      <c r="CJ9" s="77">
        <f>AC9/100*'8. GVA assumptions'!$F$16</f>
        <v>0</v>
      </c>
      <c r="CK9" s="77">
        <f>AD9/100*'8. GVA assumptions'!$F$16</f>
        <v>0</v>
      </c>
      <c r="CL9" s="78">
        <f>AE9/100*'8. GVA assumptions'!$F$16</f>
        <v>0</v>
      </c>
      <c r="CM9" s="82">
        <f t="shared" si="7"/>
        <v>0</v>
      </c>
      <c r="CN9" s="77">
        <f t="shared" si="7"/>
        <v>0.13434898569677403</v>
      </c>
      <c r="CO9" s="77">
        <f t="shared" si="7"/>
        <v>0.1344323878118126</v>
      </c>
      <c r="CP9" s="82">
        <f>AI9/100*'8. GVA assumptions'!F$8</f>
        <v>0</v>
      </c>
      <c r="CQ9" s="78">
        <f>AJ9/100*'8. GVA assumptions'!F$8</f>
        <v>9.3681568789891513E-3</v>
      </c>
      <c r="CR9" s="82">
        <f>AK9/100*'8. GVA assumptions'!F$11</f>
        <v>0</v>
      </c>
      <c r="CS9" s="78">
        <f>AL9/100*'8. GVA assumptions'!F$11</f>
        <v>0.12491844595241765</v>
      </c>
      <c r="CT9" s="82">
        <f>AM9/100*'8. GVA assumptions'!F$12</f>
        <v>0</v>
      </c>
      <c r="CU9" s="78">
        <f>AN9/100*'8. GVA assumptions'!F$12</f>
        <v>0</v>
      </c>
      <c r="CV9" s="82">
        <f>AO9/100*'8. GVA assumptions'!F$13</f>
        <v>0</v>
      </c>
      <c r="CW9" s="78">
        <f>AP9/100*'8. GVA assumptions'!F$13</f>
        <v>6.2382865367212987E-5</v>
      </c>
      <c r="CX9" s="82">
        <f>AQ9/100*'8. GVA assumptions'!$F$14</f>
        <v>0</v>
      </c>
      <c r="CY9" s="78">
        <f>AR9/100*'8. GVA assumptions'!$F$14</f>
        <v>1.8437021700049706E-5</v>
      </c>
      <c r="CZ9" s="82">
        <f>AS9/100*'8. GVA assumptions'!$F$15</f>
        <v>0</v>
      </c>
      <c r="DA9" s="78">
        <f>AT9/100*'8. GVA assumptions'!$F$15</f>
        <v>6.4965093338520397E-5</v>
      </c>
      <c r="DB9" s="77">
        <f>AU9/100*'8. GVA assumptions'!$F$16</f>
        <v>0</v>
      </c>
      <c r="DC9" s="78">
        <f>AV9/100*'8. GVA assumptions'!$F$16</f>
        <v>0</v>
      </c>
      <c r="DD9" s="82">
        <f t="shared" si="8"/>
        <v>0</v>
      </c>
      <c r="DE9" s="77">
        <f t="shared" si="8"/>
        <v>0.1344323878118126</v>
      </c>
      <c r="DF9" s="88">
        <f>AY9/100*'8. GVA assumptions'!$F$8</f>
        <v>4.6840784394945757E-3</v>
      </c>
      <c r="DG9" s="9">
        <f>AZ9/100*'8. GVA assumptions'!$F$11</f>
        <v>6.2459222976208824E-2</v>
      </c>
      <c r="DH9" s="9">
        <f>BA9/100*'8. GVA assumptions'!$F$12</f>
        <v>0</v>
      </c>
      <c r="DI9" s="9">
        <f>BB9/100*'8. GVA assumptions'!$F$13</f>
        <v>3.1191432683606494E-5</v>
      </c>
      <c r="DJ9" s="9">
        <f>BC9/100*'8. GVA assumptions'!$F$14</f>
        <v>9.2185108500248529E-6</v>
      </c>
      <c r="DK9" s="9">
        <f>BD9/100*'8. GVA assumptions'!$F$15</f>
        <v>3.2482546669260198E-5</v>
      </c>
      <c r="DL9" s="69">
        <f>BE9/100*'8. GVA assumptions'!$F$16</f>
        <v>0</v>
      </c>
      <c r="DM9" s="134">
        <f t="shared" ref="DM9:DM36" si="10">SUM(DF9:DL9)</f>
        <v>6.7216193905906302E-2</v>
      </c>
      <c r="DN9" s="140">
        <f t="shared" si="9"/>
        <v>0.95530365621296887</v>
      </c>
    </row>
    <row r="10" spans="1:118" s="80" customFormat="1">
      <c r="A10" s="276" t="s">
        <v>371</v>
      </c>
      <c r="B10" s="181">
        <v>0</v>
      </c>
      <c r="C10" s="353">
        <v>0</v>
      </c>
      <c r="D10" s="353">
        <v>0</v>
      </c>
      <c r="E10" s="353">
        <v>0</v>
      </c>
      <c r="F10" s="353">
        <v>0</v>
      </c>
      <c r="G10" s="353">
        <v>9.4801449242728005E-6</v>
      </c>
      <c r="H10" s="354">
        <v>0</v>
      </c>
      <c r="I10" s="364">
        <f t="shared" si="0"/>
        <v>9.4801449242728005E-6</v>
      </c>
      <c r="J10" s="123"/>
      <c r="K10" s="82">
        <v>0</v>
      </c>
      <c r="L10" s="77"/>
      <c r="M10" s="78"/>
      <c r="N10" s="82">
        <v>0</v>
      </c>
      <c r="O10" s="77"/>
      <c r="P10" s="78"/>
      <c r="Q10" s="82">
        <v>0</v>
      </c>
      <c r="R10" s="77"/>
      <c r="S10" s="78"/>
      <c r="T10" s="82">
        <v>0</v>
      </c>
      <c r="U10" s="77"/>
      <c r="V10" s="78"/>
      <c r="W10" s="82">
        <v>0</v>
      </c>
      <c r="X10" s="77"/>
      <c r="Y10" s="78"/>
      <c r="Z10" s="82">
        <v>0</v>
      </c>
      <c r="AA10" s="77"/>
      <c r="AB10" s="78">
        <v>9.4801449242728005E-6</v>
      </c>
      <c r="AC10" s="77"/>
      <c r="AD10" s="77"/>
      <c r="AE10" s="78"/>
      <c r="AF10" s="82">
        <f t="shared" si="1"/>
        <v>0</v>
      </c>
      <c r="AG10" s="77">
        <f t="shared" si="1"/>
        <v>0</v>
      </c>
      <c r="AH10" s="77">
        <f t="shared" si="1"/>
        <v>9.4801449242728005E-6</v>
      </c>
      <c r="AI10" s="82">
        <f t="shared" si="2"/>
        <v>0</v>
      </c>
      <c r="AJ10" s="78">
        <v>0</v>
      </c>
      <c r="AK10" s="82">
        <v>0</v>
      </c>
      <c r="AL10" s="78">
        <v>0</v>
      </c>
      <c r="AM10" s="82">
        <v>0</v>
      </c>
      <c r="AN10" s="78">
        <v>0</v>
      </c>
      <c r="AO10" s="82">
        <v>0</v>
      </c>
      <c r="AP10" s="78">
        <v>0</v>
      </c>
      <c r="AQ10" s="82">
        <v>0</v>
      </c>
      <c r="AR10" s="78">
        <v>0</v>
      </c>
      <c r="AS10" s="82">
        <v>0</v>
      </c>
      <c r="AT10" s="78">
        <f>AB10</f>
        <v>9.4801449242728005E-6</v>
      </c>
      <c r="AU10" s="77"/>
      <c r="AV10" s="78"/>
      <c r="AW10" s="82">
        <f t="shared" si="3"/>
        <v>0</v>
      </c>
      <c r="AX10" s="77">
        <f t="shared" si="3"/>
        <v>9.4801449242728005E-6</v>
      </c>
      <c r="AY10" s="138">
        <f>AI10+((AJ10-AI10)*'9. BE assumptions'!T10)</f>
        <v>0</v>
      </c>
      <c r="AZ10" s="139">
        <f>AK10+((AL10-AK10)*'9. BE assumptions'!U10)</f>
        <v>0</v>
      </c>
      <c r="BA10" s="139">
        <f>AM10+((AN10-AM10)*'9. BE assumptions'!V10)</f>
        <v>0</v>
      </c>
      <c r="BB10" s="139">
        <f>AO10+((AP10-AO10)*'9. BE assumptions'!W10)</f>
        <v>0</v>
      </c>
      <c r="BC10" s="139">
        <f>AQ10+((AR10-AQ10)*'9. BE assumptions'!X10)</f>
        <v>0</v>
      </c>
      <c r="BD10" s="139">
        <f>AS10+((AT10-AS10)*'9. BE assumptions'!Y10)</f>
        <v>4.7400724621364003E-6</v>
      </c>
      <c r="BE10" s="140">
        <f>AU10+((AV10-AU10)*'9. BE assumptions'!Z10)</f>
        <v>0</v>
      </c>
      <c r="BF10" s="139">
        <f t="shared" si="4"/>
        <v>4.7400724621364003E-6</v>
      </c>
      <c r="BG10" s="140">
        <f t="shared" si="5"/>
        <v>6.736782151236056E-5</v>
      </c>
      <c r="BH10" s="77"/>
      <c r="BI10" s="82">
        <f>B10/100*'8. GVA assumptions'!$F$8</f>
        <v>0</v>
      </c>
      <c r="BJ10" s="77">
        <f>C10/100*'8. GVA assumptions'!$F$11</f>
        <v>0</v>
      </c>
      <c r="BK10" s="77">
        <f>D10/100*'8. GVA assumptions'!$F$12</f>
        <v>0</v>
      </c>
      <c r="BL10" s="77">
        <f>E10/100*'8. GVA assumptions'!$F$13</f>
        <v>0</v>
      </c>
      <c r="BM10" s="77">
        <f>F10/100*'8. GVA assumptions'!$F$14</f>
        <v>0</v>
      </c>
      <c r="BN10" s="77">
        <f>G10/100*'8. GVA assumptions'!$F$15</f>
        <v>5.5676349303134574E-6</v>
      </c>
      <c r="BO10" s="77">
        <f>H10/100*'8. GVA assumptions'!$F$16</f>
        <v>0</v>
      </c>
      <c r="BP10" s="364">
        <f t="shared" si="6"/>
        <v>5.5676349303134574E-6</v>
      </c>
      <c r="BQ10" s="77"/>
      <c r="BR10" s="82">
        <f>K10/100*'8. GVA assumptions'!$F$8</f>
        <v>0</v>
      </c>
      <c r="BS10" s="77">
        <f>L10/100*'8. GVA assumptions'!$F$8</f>
        <v>0</v>
      </c>
      <c r="BT10" s="78">
        <f>M10/100*'8. GVA assumptions'!$F$8</f>
        <v>0</v>
      </c>
      <c r="BU10" s="77">
        <f>N10/100*'8. GVA assumptions'!$F$11</f>
        <v>0</v>
      </c>
      <c r="BV10" s="77">
        <f>O10/100*'8. GVA assumptions'!$F$11</f>
        <v>0</v>
      </c>
      <c r="BW10" s="78">
        <f>P10/100*'8. GVA assumptions'!$F$11</f>
        <v>0</v>
      </c>
      <c r="BX10" s="77">
        <f>Q10/100*'8. GVA assumptions'!$F$12</f>
        <v>0</v>
      </c>
      <c r="BY10" s="77">
        <f>R10/100*'8. GVA assumptions'!$F$12</f>
        <v>0</v>
      </c>
      <c r="BZ10" s="78">
        <f>S10/100*'8. GVA assumptions'!$F$12</f>
        <v>0</v>
      </c>
      <c r="CA10" s="77">
        <f>T10/100*'8. GVA assumptions'!$F$13</f>
        <v>0</v>
      </c>
      <c r="CB10" s="77">
        <f>U10/100*'8. GVA assumptions'!$F$13</f>
        <v>0</v>
      </c>
      <c r="CC10" s="78">
        <f>V10/100*'8. GVA assumptions'!$F$13</f>
        <v>0</v>
      </c>
      <c r="CD10" s="77">
        <f>W10/100*'8. GVA assumptions'!$F$14</f>
        <v>0</v>
      </c>
      <c r="CE10" s="77">
        <f>X10/100*'8. GVA assumptions'!$F$14</f>
        <v>0</v>
      </c>
      <c r="CF10" s="78">
        <f>Y10/100*'8. GVA assumptions'!$F$14</f>
        <v>0</v>
      </c>
      <c r="CG10" s="77">
        <f>Z10/100*'8. GVA assumptions'!$F$15</f>
        <v>0</v>
      </c>
      <c r="CH10" s="77">
        <f>AA10/100*'8. GVA assumptions'!$F$15</f>
        <v>0</v>
      </c>
      <c r="CI10" s="78">
        <f>AB10/100*'8. GVA assumptions'!$F$15</f>
        <v>5.5676349303134574E-6</v>
      </c>
      <c r="CJ10" s="77">
        <f>AC10/100*'8. GVA assumptions'!$F$16</f>
        <v>0</v>
      </c>
      <c r="CK10" s="77">
        <f>AD10/100*'8. GVA assumptions'!$F$16</f>
        <v>0</v>
      </c>
      <c r="CL10" s="78">
        <f>AE10/100*'8. GVA assumptions'!$F$16</f>
        <v>0</v>
      </c>
      <c r="CM10" s="82">
        <f t="shared" si="7"/>
        <v>0</v>
      </c>
      <c r="CN10" s="77">
        <f t="shared" si="7"/>
        <v>0</v>
      </c>
      <c r="CO10" s="77">
        <f t="shared" si="7"/>
        <v>5.5676349303134574E-6</v>
      </c>
      <c r="CP10" s="82">
        <f>AI10/100*'8. GVA assumptions'!F$8</f>
        <v>0</v>
      </c>
      <c r="CQ10" s="78">
        <f>AJ10/100*'8. GVA assumptions'!F$8</f>
        <v>0</v>
      </c>
      <c r="CR10" s="82">
        <f>AK10/100*'8. GVA assumptions'!F$11</f>
        <v>0</v>
      </c>
      <c r="CS10" s="78">
        <f>AL10/100*'8. GVA assumptions'!F$11</f>
        <v>0</v>
      </c>
      <c r="CT10" s="82">
        <f>AM10/100*'8. GVA assumptions'!F$12</f>
        <v>0</v>
      </c>
      <c r="CU10" s="78">
        <f>AN10/100*'8. GVA assumptions'!F$12</f>
        <v>0</v>
      </c>
      <c r="CV10" s="82">
        <f>AO10/100*'8. GVA assumptions'!F$13</f>
        <v>0</v>
      </c>
      <c r="CW10" s="78">
        <f>AP10/100*'8. GVA assumptions'!F$13</f>
        <v>0</v>
      </c>
      <c r="CX10" s="82">
        <f>AQ10/100*'8. GVA assumptions'!$F$14</f>
        <v>0</v>
      </c>
      <c r="CY10" s="78">
        <f>AR10/100*'8. GVA assumptions'!$F$14</f>
        <v>0</v>
      </c>
      <c r="CZ10" s="82">
        <f>AS10/100*'8. GVA assumptions'!$F$15</f>
        <v>0</v>
      </c>
      <c r="DA10" s="78">
        <f>AT10/100*'8. GVA assumptions'!$F$15</f>
        <v>5.5676349303134574E-6</v>
      </c>
      <c r="DB10" s="77">
        <f>AU10/100*'8. GVA assumptions'!$F$16</f>
        <v>0</v>
      </c>
      <c r="DC10" s="78">
        <f>AV10/100*'8. GVA assumptions'!$F$16</f>
        <v>0</v>
      </c>
      <c r="DD10" s="82">
        <f t="shared" si="8"/>
        <v>0</v>
      </c>
      <c r="DE10" s="77">
        <f t="shared" si="8"/>
        <v>5.5676349303134574E-6</v>
      </c>
      <c r="DF10" s="88">
        <f>AY10/100*'8. GVA assumptions'!$F$8</f>
        <v>0</v>
      </c>
      <c r="DG10" s="9">
        <f>AZ10/100*'8. GVA assumptions'!$F$11</f>
        <v>0</v>
      </c>
      <c r="DH10" s="9">
        <f>BA10/100*'8. GVA assumptions'!$F$12</f>
        <v>0</v>
      </c>
      <c r="DI10" s="9">
        <f>BB10/100*'8. GVA assumptions'!$F$13</f>
        <v>0</v>
      </c>
      <c r="DJ10" s="9">
        <f>BC10/100*'8. GVA assumptions'!$F$14</f>
        <v>0</v>
      </c>
      <c r="DK10" s="9">
        <f>BD10/100*'8. GVA assumptions'!$F$15</f>
        <v>2.7838174651567287E-6</v>
      </c>
      <c r="DL10" s="69">
        <f>BE10/100*'8. GVA assumptions'!$F$16</f>
        <v>0</v>
      </c>
      <c r="DM10" s="134">
        <f t="shared" si="10"/>
        <v>2.7838174651567287E-6</v>
      </c>
      <c r="DN10" s="140">
        <f t="shared" si="9"/>
        <v>3.9564736533825984E-5</v>
      </c>
    </row>
    <row r="11" spans="1:118" s="80" customFormat="1">
      <c r="A11" s="276" t="s">
        <v>372</v>
      </c>
      <c r="B11" s="181">
        <v>1.2031865427224299E-5</v>
      </c>
      <c r="C11" s="353">
        <v>1.9795066644983551E-5</v>
      </c>
      <c r="D11" s="353">
        <v>0</v>
      </c>
      <c r="E11" s="353">
        <v>5.4295840963381249E-5</v>
      </c>
      <c r="F11" s="353">
        <v>8.8788365091669754E-6</v>
      </c>
      <c r="G11" s="353">
        <v>1.8531499999998498E-4</v>
      </c>
      <c r="H11" s="354">
        <v>0</v>
      </c>
      <c r="I11" s="364">
        <f t="shared" si="0"/>
        <v>2.8031660954474103E-4</v>
      </c>
      <c r="J11" s="123"/>
      <c r="K11" s="82">
        <v>0</v>
      </c>
      <c r="L11" s="77"/>
      <c r="M11" s="78">
        <v>1.2031865427224299E-5</v>
      </c>
      <c r="N11" s="82">
        <v>0</v>
      </c>
      <c r="O11" s="77">
        <v>1.9795066644983551E-5</v>
      </c>
      <c r="P11" s="78">
        <v>1.9795066644983551E-5</v>
      </c>
      <c r="Q11" s="82"/>
      <c r="R11" s="77"/>
      <c r="S11" s="78"/>
      <c r="T11" s="82"/>
      <c r="U11" s="77"/>
      <c r="V11" s="78"/>
      <c r="W11" s="82">
        <v>0</v>
      </c>
      <c r="X11" s="77"/>
      <c r="Y11" s="78">
        <v>1.8531499999998498E-4</v>
      </c>
      <c r="Z11" s="82">
        <v>0</v>
      </c>
      <c r="AA11" s="77"/>
      <c r="AB11" s="78">
        <v>8.8788365091669805E-6</v>
      </c>
      <c r="AC11" s="77"/>
      <c r="AD11" s="77"/>
      <c r="AE11" s="78"/>
      <c r="AF11" s="82">
        <f t="shared" si="1"/>
        <v>0</v>
      </c>
      <c r="AG11" s="77">
        <f t="shared" si="1"/>
        <v>1.9795066644983551E-5</v>
      </c>
      <c r="AH11" s="77">
        <f t="shared" si="1"/>
        <v>2.260207685813598E-4</v>
      </c>
      <c r="AI11" s="82">
        <f t="shared" si="2"/>
        <v>0</v>
      </c>
      <c r="AJ11" s="78">
        <f>M11</f>
        <v>1.2031865427224299E-5</v>
      </c>
      <c r="AK11" s="82">
        <v>0</v>
      </c>
      <c r="AL11" s="78">
        <f>P11</f>
        <v>1.9795066644983551E-5</v>
      </c>
      <c r="AM11" s="82"/>
      <c r="AN11" s="78"/>
      <c r="AO11" s="82"/>
      <c r="AP11" s="78"/>
      <c r="AQ11" s="82">
        <v>0</v>
      </c>
      <c r="AR11" s="78">
        <f>Y11</f>
        <v>1.8531499999998498E-4</v>
      </c>
      <c r="AS11" s="82">
        <v>0</v>
      </c>
      <c r="AT11" s="78">
        <f t="shared" ref="AT11:AT13" si="11">AB11</f>
        <v>8.8788365091669805E-6</v>
      </c>
      <c r="AU11" s="77"/>
      <c r="AV11" s="78"/>
      <c r="AW11" s="82">
        <f t="shared" si="3"/>
        <v>0</v>
      </c>
      <c r="AX11" s="77">
        <f t="shared" si="3"/>
        <v>2.260207685813598E-4</v>
      </c>
      <c r="AY11" s="138">
        <f>AI11+((AJ11-AI11)*'9. BE assumptions'!T11)</f>
        <v>6.0159327136121497E-6</v>
      </c>
      <c r="AZ11" s="139">
        <f>AK11+((AL11-AK11)*'9. BE assumptions'!U11)</f>
        <v>9.8975333224917755E-6</v>
      </c>
      <c r="BA11" s="139">
        <f>AM11+((AN11-AM11)*'9. BE assumptions'!V11)</f>
        <v>0</v>
      </c>
      <c r="BB11" s="139">
        <f>AO11+((AP11-AO11)*'9. BE assumptions'!W11)</f>
        <v>0</v>
      </c>
      <c r="BC11" s="139">
        <f>AQ11+((AR11-AQ11)*'9. BE assumptions'!X11)</f>
        <v>9.265749999999249E-5</v>
      </c>
      <c r="BD11" s="139">
        <f>AS11+((AT11-AS11)*'9. BE assumptions'!Y11)</f>
        <v>4.4394182545834902E-6</v>
      </c>
      <c r="BE11" s="140">
        <f>AU11+((AV11-AU11)*'9. BE assumptions'!Z11)</f>
        <v>0</v>
      </c>
      <c r="BF11" s="139">
        <f t="shared" si="4"/>
        <v>1.130103842906799E-4</v>
      </c>
      <c r="BG11" s="140">
        <f t="shared" si="5"/>
        <v>1.6061491588477577E-3</v>
      </c>
      <c r="BH11" s="77"/>
      <c r="BI11" s="82">
        <f>B11/100*'8. GVA assumptions'!$F$8</f>
        <v>5.7146936370467446E-6</v>
      </c>
      <c r="BJ11" s="77">
        <f>C11/100*'8. GVA assumptions'!$F$11</f>
        <v>7.9132931573941445E-6</v>
      </c>
      <c r="BK11" s="77">
        <f>D11/100*'8. GVA assumptions'!$F$12</f>
        <v>0</v>
      </c>
      <c r="BL11" s="77">
        <f>E11/100*'8. GVA assumptions'!$F$13</f>
        <v>2.6291046850377425E-5</v>
      </c>
      <c r="BM11" s="77">
        <f>F11/100*'8. GVA assumptions'!$F$14</f>
        <v>3.9347064600536146E-6</v>
      </c>
      <c r="BN11" s="77">
        <f>G11/100*'8. GVA assumptions'!$F$15</f>
        <v>1.0883444033321032E-4</v>
      </c>
      <c r="BO11" s="77">
        <f>H11/100*'8. GVA assumptions'!$F$16</f>
        <v>0</v>
      </c>
      <c r="BP11" s="364">
        <f t="shared" si="6"/>
        <v>1.5268818043808225E-4</v>
      </c>
      <c r="BQ11" s="77"/>
      <c r="BR11" s="82">
        <f>K11/100*'8. GVA assumptions'!$F$8</f>
        <v>0</v>
      </c>
      <c r="BS11" s="77">
        <f>L11/100*'8. GVA assumptions'!$F$8</f>
        <v>0</v>
      </c>
      <c r="BT11" s="78">
        <f>M11/100*'8. GVA assumptions'!$F$8</f>
        <v>5.7146936370467446E-6</v>
      </c>
      <c r="BU11" s="77">
        <f>N11/100*'8. GVA assumptions'!$F$11</f>
        <v>0</v>
      </c>
      <c r="BV11" s="77">
        <f>O11/100*'8. GVA assumptions'!$F$11</f>
        <v>7.9132931573941445E-6</v>
      </c>
      <c r="BW11" s="78">
        <f>P11/100*'8. GVA assumptions'!$F$11</f>
        <v>7.9132931573941445E-6</v>
      </c>
      <c r="BX11" s="77">
        <f>Q11/100*'8. GVA assumptions'!$F$12</f>
        <v>0</v>
      </c>
      <c r="BY11" s="77">
        <f>R11/100*'8. GVA assumptions'!$F$12</f>
        <v>0</v>
      </c>
      <c r="BZ11" s="78">
        <f>S11/100*'8. GVA assumptions'!$F$12</f>
        <v>0</v>
      </c>
      <c r="CA11" s="77">
        <f>T11/100*'8. GVA assumptions'!$F$13</f>
        <v>0</v>
      </c>
      <c r="CB11" s="77">
        <f>U11/100*'8. GVA assumptions'!$F$13</f>
        <v>0</v>
      </c>
      <c r="CC11" s="78">
        <f>V11/100*'8. GVA assumptions'!$F$13</f>
        <v>0</v>
      </c>
      <c r="CD11" s="77">
        <f>W11/100*'8. GVA assumptions'!$F$14</f>
        <v>0</v>
      </c>
      <c r="CE11" s="77">
        <f>X11/100*'8. GVA assumptions'!$F$14</f>
        <v>0</v>
      </c>
      <c r="CF11" s="78">
        <f>Y11/100*'8. GVA assumptions'!$F$14</f>
        <v>8.2123387100545587E-5</v>
      </c>
      <c r="CG11" s="77">
        <f>Z11/100*'8. GVA assumptions'!$F$15</f>
        <v>0</v>
      </c>
      <c r="CH11" s="77">
        <f>AA11/100*'8. GVA assumptions'!$F$15</f>
        <v>0</v>
      </c>
      <c r="CI11" s="78">
        <f>AB11/100*'8. GVA assumptions'!$F$15</f>
        <v>5.2144899348964818E-6</v>
      </c>
      <c r="CJ11" s="77">
        <f>AC11/100*'8. GVA assumptions'!$F$16</f>
        <v>0</v>
      </c>
      <c r="CK11" s="77">
        <f>AD11/100*'8. GVA assumptions'!$F$16</f>
        <v>0</v>
      </c>
      <c r="CL11" s="78">
        <f>AE11/100*'8. GVA assumptions'!$F$16</f>
        <v>0</v>
      </c>
      <c r="CM11" s="82">
        <f t="shared" si="7"/>
        <v>0</v>
      </c>
      <c r="CN11" s="77">
        <f t="shared" si="7"/>
        <v>7.9132931573941445E-6</v>
      </c>
      <c r="CO11" s="77">
        <f t="shared" si="7"/>
        <v>1.0096586382988296E-4</v>
      </c>
      <c r="CP11" s="82">
        <f>AI11/100*'8. GVA assumptions'!F$8</f>
        <v>0</v>
      </c>
      <c r="CQ11" s="78">
        <f>AJ11/100*'8. GVA assumptions'!F$8</f>
        <v>5.7146936370467446E-6</v>
      </c>
      <c r="CR11" s="82">
        <f>AK11/100*'8. GVA assumptions'!F$11</f>
        <v>0</v>
      </c>
      <c r="CS11" s="78">
        <f>AL11/100*'8. GVA assumptions'!F$11</f>
        <v>7.9132931573941445E-6</v>
      </c>
      <c r="CT11" s="82">
        <f>AM11/100*'8. GVA assumptions'!F$12</f>
        <v>0</v>
      </c>
      <c r="CU11" s="78">
        <f>AN11/100*'8. GVA assumptions'!F$12</f>
        <v>0</v>
      </c>
      <c r="CV11" s="82">
        <f>AO11/100*'8. GVA assumptions'!F$13</f>
        <v>0</v>
      </c>
      <c r="CW11" s="78">
        <f>AP11/100*'8. GVA assumptions'!F$13</f>
        <v>0</v>
      </c>
      <c r="CX11" s="82">
        <f>AQ11/100*'8. GVA assumptions'!$F$14</f>
        <v>0</v>
      </c>
      <c r="CY11" s="78">
        <f>AR11/100*'8. GVA assumptions'!$F$14</f>
        <v>8.2123387100545587E-5</v>
      </c>
      <c r="CZ11" s="82">
        <f>AS11/100*'8. GVA assumptions'!$F$15</f>
        <v>0</v>
      </c>
      <c r="DA11" s="78">
        <f>AT11/100*'8. GVA assumptions'!$F$15</f>
        <v>5.2144899348964818E-6</v>
      </c>
      <c r="DB11" s="77">
        <f>AU11/100*'8. GVA assumptions'!$F$16</f>
        <v>0</v>
      </c>
      <c r="DC11" s="78">
        <f>AV11/100*'8. GVA assumptions'!$F$16</f>
        <v>0</v>
      </c>
      <c r="DD11" s="82">
        <f t="shared" si="8"/>
        <v>0</v>
      </c>
      <c r="DE11" s="77">
        <f t="shared" si="8"/>
        <v>1.0096586382988296E-4</v>
      </c>
      <c r="DF11" s="88">
        <f>AY11/100*'8. GVA assumptions'!$F$8</f>
        <v>2.8573468185233723E-6</v>
      </c>
      <c r="DG11" s="9">
        <f>AZ11/100*'8. GVA assumptions'!$F$11</f>
        <v>3.9566465786970723E-6</v>
      </c>
      <c r="DH11" s="9">
        <f>BA11/100*'8. GVA assumptions'!$F$12</f>
        <v>0</v>
      </c>
      <c r="DI11" s="9">
        <f>BB11/100*'8. GVA assumptions'!$F$13</f>
        <v>0</v>
      </c>
      <c r="DJ11" s="9">
        <f>BC11/100*'8. GVA assumptions'!$F$14</f>
        <v>4.1061693550272794E-5</v>
      </c>
      <c r="DK11" s="9">
        <f>BD11/100*'8. GVA assumptions'!$F$15</f>
        <v>2.6072449674482409E-6</v>
      </c>
      <c r="DL11" s="69">
        <f>BE11/100*'8. GVA assumptions'!$F$16</f>
        <v>0</v>
      </c>
      <c r="DM11" s="134">
        <f t="shared" si="10"/>
        <v>5.0482931914941478E-5</v>
      </c>
      <c r="DN11" s="140">
        <f t="shared" si="9"/>
        <v>7.174837882401473E-4</v>
      </c>
    </row>
    <row r="12" spans="1:118" s="80" customFormat="1">
      <c r="A12" s="276" t="s">
        <v>373</v>
      </c>
      <c r="B12" s="181">
        <v>2.966000173216455E-2</v>
      </c>
      <c r="C12" s="353">
        <v>1.0193998947181775</v>
      </c>
      <c r="D12" s="353">
        <v>0.20420714985889352</v>
      </c>
      <c r="E12" s="353">
        <v>3.2084331225873403E-10</v>
      </c>
      <c r="F12" s="353">
        <v>2.4324742093312259E-5</v>
      </c>
      <c r="G12" s="353">
        <v>3.2084331225873403E-10</v>
      </c>
      <c r="H12" s="354">
        <v>0</v>
      </c>
      <c r="I12" s="364">
        <f t="shared" si="0"/>
        <v>1.2532913716930156</v>
      </c>
      <c r="J12" s="123"/>
      <c r="K12" s="82">
        <v>0</v>
      </c>
      <c r="L12" s="77">
        <v>2.966000173216455E-2</v>
      </c>
      <c r="M12" s="78">
        <v>2.966000173216455E-2</v>
      </c>
      <c r="N12" s="82">
        <v>0</v>
      </c>
      <c r="O12" s="77">
        <v>1.0193998947181799</v>
      </c>
      <c r="P12" s="78">
        <v>1.0193998947181775</v>
      </c>
      <c r="Q12" s="82">
        <v>0</v>
      </c>
      <c r="R12" s="77"/>
      <c r="S12" s="78"/>
      <c r="T12" s="82"/>
      <c r="U12" s="77"/>
      <c r="V12" s="78"/>
      <c r="W12" s="82"/>
      <c r="X12" s="77"/>
      <c r="Y12" s="78"/>
      <c r="Z12" s="82">
        <v>0</v>
      </c>
      <c r="AA12" s="77"/>
      <c r="AB12" s="78">
        <v>2.4324742093312259E-5</v>
      </c>
      <c r="AC12" s="77"/>
      <c r="AD12" s="77"/>
      <c r="AE12" s="78"/>
      <c r="AF12" s="82">
        <f t="shared" si="1"/>
        <v>0</v>
      </c>
      <c r="AG12" s="77">
        <f t="shared" si="1"/>
        <v>1.0490598964503446</v>
      </c>
      <c r="AH12" s="77">
        <f t="shared" si="1"/>
        <v>1.0490842211924354</v>
      </c>
      <c r="AI12" s="82">
        <v>0</v>
      </c>
      <c r="AJ12" s="78">
        <f>L12</f>
        <v>2.966000173216455E-2</v>
      </c>
      <c r="AK12" s="82">
        <v>0</v>
      </c>
      <c r="AL12" s="78">
        <f>P12</f>
        <v>1.0193998947181775</v>
      </c>
      <c r="AM12" s="82">
        <v>0</v>
      </c>
      <c r="AN12" s="78">
        <v>0</v>
      </c>
      <c r="AO12" s="82"/>
      <c r="AP12" s="78"/>
      <c r="AQ12" s="82"/>
      <c r="AR12" s="78"/>
      <c r="AS12" s="82">
        <v>0</v>
      </c>
      <c r="AT12" s="78">
        <f t="shared" si="11"/>
        <v>2.4324742093312259E-5</v>
      </c>
      <c r="AU12" s="77"/>
      <c r="AV12" s="78"/>
      <c r="AW12" s="82">
        <f t="shared" si="3"/>
        <v>0</v>
      </c>
      <c r="AX12" s="77">
        <f>AV12+AT12+AR12+AP12+AN12+AL12+AJ12</f>
        <v>1.0490842211924354</v>
      </c>
      <c r="AY12" s="138">
        <f>AI12+((AJ12-AI12)*'9. BE assumptions'!T12)</f>
        <v>1.4830000866082275E-2</v>
      </c>
      <c r="AZ12" s="139">
        <f>AK12+((AL12-AK12)*'9. BE assumptions'!U12)</f>
        <v>0.50969994735908875</v>
      </c>
      <c r="BA12" s="139">
        <f>AM12+((AN12-AM12)*'9. BE assumptions'!V12)</f>
        <v>0</v>
      </c>
      <c r="BB12" s="139">
        <f>AO12+((AP12-AO12)*'9. BE assumptions'!W12)</f>
        <v>0</v>
      </c>
      <c r="BC12" s="139">
        <f>AQ12+((AR12-AQ12)*'9. BE assumptions'!X12)</f>
        <v>0</v>
      </c>
      <c r="BD12" s="139">
        <f>AS12+((AT12-AS12)*'9. BE assumptions'!Y12)</f>
        <v>1.216237104665613E-5</v>
      </c>
      <c r="BE12" s="140">
        <f>AU12+((AV12-AU12)*'9. BE assumptions'!Z12)</f>
        <v>0</v>
      </c>
      <c r="BF12" s="139">
        <f t="shared" si="4"/>
        <v>0.52454211059621769</v>
      </c>
      <c r="BG12" s="140">
        <f t="shared" si="5"/>
        <v>7.4550040246507141</v>
      </c>
      <c r="BH12" s="77"/>
      <c r="BI12" s="82">
        <f>B12/100*'8. GVA assumptions'!$F$8</f>
        <v>1.4087410152550101E-2</v>
      </c>
      <c r="BJ12" s="77">
        <f>C12/100*'8. GVA assumptions'!$F$11</f>
        <v>0.40751619361513741</v>
      </c>
      <c r="BK12" s="77">
        <f>D12/100*'8. GVA assumptions'!$F$12</f>
        <v>0.11414302951886691</v>
      </c>
      <c r="BL12" s="77">
        <f>E12/100*'8. GVA assumptions'!$F$13</f>
        <v>1.5535824484077291E-10</v>
      </c>
      <c r="BM12" s="77">
        <f>F12/100*'8. GVA assumptions'!$F$14</f>
        <v>1.0779646607399187E-5</v>
      </c>
      <c r="BN12" s="77">
        <f>G12/100*'8. GVA assumptions'!$F$15</f>
        <v>1.8842944351151061E-10</v>
      </c>
      <c r="BO12" s="77">
        <f>H12/100*'8. GVA assumptions'!$F$16</f>
        <v>0</v>
      </c>
      <c r="BP12" s="364">
        <f t="shared" si="6"/>
        <v>0.5357574132769497</v>
      </c>
      <c r="BQ12" s="77"/>
      <c r="BR12" s="82">
        <f>K12/100*'8. GVA assumptions'!$F$8</f>
        <v>0</v>
      </c>
      <c r="BS12" s="77">
        <f>L12/100*'8. GVA assumptions'!$F$8</f>
        <v>1.4087410152550101E-2</v>
      </c>
      <c r="BT12" s="78">
        <f>M12/100*'8. GVA assumptions'!$F$8</f>
        <v>1.4087410152550101E-2</v>
      </c>
      <c r="BU12" s="77">
        <f>N12/100*'8. GVA assumptions'!$F$11</f>
        <v>0</v>
      </c>
      <c r="BV12" s="77">
        <f>O12/100*'8. GVA assumptions'!$F$11</f>
        <v>0.40751619361513841</v>
      </c>
      <c r="BW12" s="78">
        <f>P12/100*'8. GVA assumptions'!$F$11</f>
        <v>0.40751619361513741</v>
      </c>
      <c r="BX12" s="77">
        <f>Q12/100*'8. GVA assumptions'!$F$12</f>
        <v>0</v>
      </c>
      <c r="BY12" s="77">
        <f>R12/100*'8. GVA assumptions'!$F$12</f>
        <v>0</v>
      </c>
      <c r="BZ12" s="78">
        <f>S12/100*'8. GVA assumptions'!$F$12</f>
        <v>0</v>
      </c>
      <c r="CA12" s="77">
        <f>T12/100*'8. GVA assumptions'!$F$13</f>
        <v>0</v>
      </c>
      <c r="CB12" s="77">
        <f>U12/100*'8. GVA assumptions'!$F$13</f>
        <v>0</v>
      </c>
      <c r="CC12" s="78">
        <f>V12/100*'8. GVA assumptions'!$F$13</f>
        <v>0</v>
      </c>
      <c r="CD12" s="77">
        <f>W12/100*'8. GVA assumptions'!$F$14</f>
        <v>0</v>
      </c>
      <c r="CE12" s="77">
        <f>X12/100*'8. GVA assumptions'!$F$14</f>
        <v>0</v>
      </c>
      <c r="CF12" s="78">
        <f>Y12/100*'8. GVA assumptions'!$F$14</f>
        <v>0</v>
      </c>
      <c r="CG12" s="77">
        <f>Z12/100*'8. GVA assumptions'!$F$15</f>
        <v>0</v>
      </c>
      <c r="CH12" s="77">
        <f>AA12/100*'8. GVA assumptions'!$F$15</f>
        <v>0</v>
      </c>
      <c r="CI12" s="78">
        <f>AB12/100*'8. GVA assumptions'!$F$15</f>
        <v>1.4285782003483459E-5</v>
      </c>
      <c r="CJ12" s="77">
        <f>AC12/100*'8. GVA assumptions'!$F$16</f>
        <v>0</v>
      </c>
      <c r="CK12" s="77">
        <f>AD12/100*'8. GVA assumptions'!$F$16</f>
        <v>0</v>
      </c>
      <c r="CL12" s="78">
        <f>AE12/100*'8. GVA assumptions'!$F$16</f>
        <v>0</v>
      </c>
      <c r="CM12" s="82">
        <f t="shared" si="7"/>
        <v>0</v>
      </c>
      <c r="CN12" s="77">
        <f t="shared" si="7"/>
        <v>0.42160360376768852</v>
      </c>
      <c r="CO12" s="77">
        <f t="shared" si="7"/>
        <v>0.42161788954969098</v>
      </c>
      <c r="CP12" s="82">
        <f>AI12/100*'8. GVA assumptions'!F$8</f>
        <v>0</v>
      </c>
      <c r="CQ12" s="78">
        <f>AJ12/100*'8. GVA assumptions'!F$8</f>
        <v>1.4087410152550101E-2</v>
      </c>
      <c r="CR12" s="82">
        <f>AK12/100*'8. GVA assumptions'!F$11</f>
        <v>0</v>
      </c>
      <c r="CS12" s="78">
        <f>AL12/100*'8. GVA assumptions'!F$11</f>
        <v>0.40751619361513741</v>
      </c>
      <c r="CT12" s="82">
        <f>AM12/100*'8. GVA assumptions'!F$12</f>
        <v>0</v>
      </c>
      <c r="CU12" s="78">
        <f>AN12/100*'8. GVA assumptions'!F$12</f>
        <v>0</v>
      </c>
      <c r="CV12" s="82">
        <f>AO12/100*'8. GVA assumptions'!F$13</f>
        <v>0</v>
      </c>
      <c r="CW12" s="78">
        <f>AP12/100*'8. GVA assumptions'!F$13</f>
        <v>0</v>
      </c>
      <c r="CX12" s="82">
        <f>AQ12/100*'8. GVA assumptions'!$F$14</f>
        <v>0</v>
      </c>
      <c r="CY12" s="78">
        <f>AR12/100*'8. GVA assumptions'!$F$14</f>
        <v>0</v>
      </c>
      <c r="CZ12" s="82">
        <f>AS12/100*'8. GVA assumptions'!$F$15</f>
        <v>0</v>
      </c>
      <c r="DA12" s="78">
        <f>AT12/100*'8. GVA assumptions'!$F$15</f>
        <v>1.4285782003483459E-5</v>
      </c>
      <c r="DB12" s="77">
        <f>AU12/100*'8. GVA assumptions'!$F$16</f>
        <v>0</v>
      </c>
      <c r="DC12" s="78">
        <f>AV12/100*'8. GVA assumptions'!$F$16</f>
        <v>0</v>
      </c>
      <c r="DD12" s="82">
        <f t="shared" si="8"/>
        <v>0</v>
      </c>
      <c r="DE12" s="77">
        <f t="shared" si="8"/>
        <v>0.42161788954969098</v>
      </c>
      <c r="DF12" s="88">
        <f>AY12/100*'8. GVA assumptions'!$F$8</f>
        <v>7.0437050762750504E-3</v>
      </c>
      <c r="DG12" s="9">
        <f>AZ12/100*'8. GVA assumptions'!$F$11</f>
        <v>0.20375809680756871</v>
      </c>
      <c r="DH12" s="9">
        <f>BA12/100*'8. GVA assumptions'!$F$12</f>
        <v>0</v>
      </c>
      <c r="DI12" s="9">
        <f>BB12/100*'8. GVA assumptions'!$F$13</f>
        <v>0</v>
      </c>
      <c r="DJ12" s="9">
        <f>BC12/100*'8. GVA assumptions'!$F$14</f>
        <v>0</v>
      </c>
      <c r="DK12" s="9">
        <f>BD12/100*'8. GVA assumptions'!$F$15</f>
        <v>7.1428910017417295E-6</v>
      </c>
      <c r="DL12" s="69">
        <f>BE12/100*'8. GVA assumptions'!$F$16</f>
        <v>0</v>
      </c>
      <c r="DM12" s="134">
        <f t="shared" si="10"/>
        <v>0.21080894477484549</v>
      </c>
      <c r="DN12" s="140">
        <f t="shared" si="9"/>
        <v>2.9961017427990946</v>
      </c>
    </row>
    <row r="13" spans="1:118" s="80" customFormat="1">
      <c r="A13" s="276" t="s">
        <v>374</v>
      </c>
      <c r="B13" s="181">
        <v>1.07284784E-2</v>
      </c>
      <c r="C13" s="353">
        <v>0.53948467204417083</v>
      </c>
      <c r="D13" s="353">
        <v>5.0938761329192795E-3</v>
      </c>
      <c r="E13" s="353">
        <v>2.3292510858223146E-3</v>
      </c>
      <c r="F13" s="353">
        <v>1.1037625000000001E-5</v>
      </c>
      <c r="G13" s="353">
        <v>0</v>
      </c>
      <c r="H13" s="354">
        <v>0</v>
      </c>
      <c r="I13" s="364">
        <f t="shared" si="0"/>
        <v>0.55764731528791234</v>
      </c>
      <c r="J13" s="123"/>
      <c r="K13" s="82"/>
      <c r="L13" s="77"/>
      <c r="M13" s="78">
        <v>1.07284784E-2</v>
      </c>
      <c r="N13" s="82">
        <v>0</v>
      </c>
      <c r="O13" s="77">
        <v>0.53948467204417083</v>
      </c>
      <c r="P13" s="78">
        <v>0.53948467204417083</v>
      </c>
      <c r="Q13" s="82">
        <v>0</v>
      </c>
      <c r="R13" s="77"/>
      <c r="S13" s="78"/>
      <c r="T13" s="82">
        <v>0</v>
      </c>
      <c r="U13" s="77"/>
      <c r="V13" s="78">
        <v>2.3292510858223146E-3</v>
      </c>
      <c r="W13" s="82"/>
      <c r="X13" s="77"/>
      <c r="Y13" s="78"/>
      <c r="Z13" s="82">
        <v>0</v>
      </c>
      <c r="AA13" s="77"/>
      <c r="AB13" s="78">
        <v>1.1037625000000001E-5</v>
      </c>
      <c r="AC13" s="77"/>
      <c r="AD13" s="77"/>
      <c r="AE13" s="78"/>
      <c r="AF13" s="82">
        <f t="shared" si="1"/>
        <v>0</v>
      </c>
      <c r="AG13" s="77">
        <f t="shared" si="1"/>
        <v>0.53948467204417083</v>
      </c>
      <c r="AH13" s="77">
        <f t="shared" si="1"/>
        <v>0.55255343915499311</v>
      </c>
      <c r="AI13" s="82">
        <f>M13</f>
        <v>1.07284784E-2</v>
      </c>
      <c r="AJ13" s="78">
        <f>M13</f>
        <v>1.07284784E-2</v>
      </c>
      <c r="AK13" s="82">
        <v>0</v>
      </c>
      <c r="AL13" s="78">
        <f>P13</f>
        <v>0.53948467204417083</v>
      </c>
      <c r="AM13" s="82">
        <v>0</v>
      </c>
      <c r="AN13" s="78">
        <v>0</v>
      </c>
      <c r="AO13" s="82">
        <v>0</v>
      </c>
      <c r="AP13" s="78">
        <f>V13</f>
        <v>2.3292510858223146E-3</v>
      </c>
      <c r="AQ13" s="82"/>
      <c r="AR13" s="78"/>
      <c r="AS13" s="82">
        <v>0</v>
      </c>
      <c r="AT13" s="78">
        <f t="shared" si="11"/>
        <v>1.1037625000000001E-5</v>
      </c>
      <c r="AU13" s="77"/>
      <c r="AV13" s="78"/>
      <c r="AW13" s="82">
        <f t="shared" si="3"/>
        <v>1.07284784E-2</v>
      </c>
      <c r="AX13" s="77">
        <f t="shared" si="3"/>
        <v>0.55255343915499322</v>
      </c>
      <c r="AY13" s="138">
        <f>AI13+((AJ13-AI13)*'9. BE assumptions'!T13)</f>
        <v>1.07284784E-2</v>
      </c>
      <c r="AZ13" s="139">
        <f>AK13+((AL13-AK13)*'9. BE assumptions'!U13)</f>
        <v>0.26974233602208542</v>
      </c>
      <c r="BA13" s="139">
        <f>AM13+((AN13-AM13)*'9. BE assumptions'!V13)</f>
        <v>0</v>
      </c>
      <c r="BB13" s="139">
        <f>AO13+((AP13-AO13)*'9. BE assumptions'!W13)</f>
        <v>1.1646255429111573E-3</v>
      </c>
      <c r="BC13" s="139">
        <f>AQ13+((AR13-AQ13)*'9. BE assumptions'!X13)</f>
        <v>0</v>
      </c>
      <c r="BD13" s="139">
        <f>AS13+((AT13-AS13)*'9. BE assumptions'!Y13)</f>
        <v>5.5188125000000004E-6</v>
      </c>
      <c r="BE13" s="140">
        <f>AU13+((AV13-AU13)*'9. BE assumptions'!Z13)</f>
        <v>0</v>
      </c>
      <c r="BF13" s="139">
        <f t="shared" si="4"/>
        <v>0.28164095877749656</v>
      </c>
      <c r="BG13" s="140">
        <f t="shared" si="5"/>
        <v>4.0027948924943049</v>
      </c>
      <c r="BH13" s="77"/>
      <c r="BI13" s="82">
        <f>B13/100*'8. GVA assumptions'!$F$8</f>
        <v>5.0956327278186145E-3</v>
      </c>
      <c r="BJ13" s="77">
        <f>C13/100*'8. GVA assumptions'!$F$11</f>
        <v>0.21566486440135491</v>
      </c>
      <c r="BK13" s="77">
        <f>D13/100*'8. GVA assumptions'!$F$12</f>
        <v>2.8472580622520981E-3</v>
      </c>
      <c r="BL13" s="77">
        <f>E13/100*'8. GVA assumptions'!$F$13</f>
        <v>1.1278663031473815E-3</v>
      </c>
      <c r="BM13" s="77">
        <f>F13/100*'8. GVA assumptions'!$F$14</f>
        <v>4.8913857515351325E-6</v>
      </c>
      <c r="BN13" s="77">
        <f>G13/100*'8. GVA assumptions'!$F$15</f>
        <v>0</v>
      </c>
      <c r="BO13" s="77">
        <f>H13/100*'8. GVA assumptions'!$F$16</f>
        <v>0</v>
      </c>
      <c r="BP13" s="364">
        <f t="shared" si="6"/>
        <v>0.22474051288032457</v>
      </c>
      <c r="BQ13" s="77"/>
      <c r="BR13" s="82">
        <f>K13/100*'8. GVA assumptions'!$F$8</f>
        <v>0</v>
      </c>
      <c r="BS13" s="77">
        <f>L13/100*'8. GVA assumptions'!$F$8</f>
        <v>0</v>
      </c>
      <c r="BT13" s="78">
        <f>M13/100*'8. GVA assumptions'!$F$8</f>
        <v>5.0956327278186145E-3</v>
      </c>
      <c r="BU13" s="77">
        <f>N13/100*'8. GVA assumptions'!$F$11</f>
        <v>0</v>
      </c>
      <c r="BV13" s="77">
        <f>O13/100*'8. GVA assumptions'!$F$11</f>
        <v>0.21566486440135491</v>
      </c>
      <c r="BW13" s="78">
        <f>P13/100*'8. GVA assumptions'!$F$11</f>
        <v>0.21566486440135491</v>
      </c>
      <c r="BX13" s="77">
        <f>Q13/100*'8. GVA assumptions'!$F$12</f>
        <v>0</v>
      </c>
      <c r="BY13" s="77">
        <f>R13/100*'8. GVA assumptions'!$F$12</f>
        <v>0</v>
      </c>
      <c r="BZ13" s="78">
        <f>S13/100*'8. GVA assumptions'!$F$12</f>
        <v>0</v>
      </c>
      <c r="CA13" s="77">
        <f>T13/100*'8. GVA assumptions'!$F$13</f>
        <v>0</v>
      </c>
      <c r="CB13" s="77">
        <f>U13/100*'8. GVA assumptions'!$F$13</f>
        <v>0</v>
      </c>
      <c r="CC13" s="78">
        <f>V13/100*'8. GVA assumptions'!$F$13</f>
        <v>1.1278663031473815E-3</v>
      </c>
      <c r="CD13" s="77">
        <f>W13/100*'8. GVA assumptions'!$F$14</f>
        <v>0</v>
      </c>
      <c r="CE13" s="77">
        <f>X13/100*'8. GVA assumptions'!$F$14</f>
        <v>0</v>
      </c>
      <c r="CF13" s="78">
        <f>Y13/100*'8. GVA assumptions'!$F$14</f>
        <v>0</v>
      </c>
      <c r="CG13" s="77">
        <f>Z13/100*'8. GVA assumptions'!$F$15</f>
        <v>0</v>
      </c>
      <c r="CH13" s="77">
        <f>AA13/100*'8. GVA assumptions'!$F$15</f>
        <v>0</v>
      </c>
      <c r="CI13" s="78">
        <f>AB13/100*'8. GVA assumptions'!$F$15</f>
        <v>6.4823340770199286E-6</v>
      </c>
      <c r="CJ13" s="77">
        <f>AC13/100*'8. GVA assumptions'!$F$16</f>
        <v>0</v>
      </c>
      <c r="CK13" s="77">
        <f>AD13/100*'8. GVA assumptions'!$F$16</f>
        <v>0</v>
      </c>
      <c r="CL13" s="78">
        <f>AE13/100*'8. GVA assumptions'!$F$16</f>
        <v>0</v>
      </c>
      <c r="CM13" s="82">
        <f t="shared" si="7"/>
        <v>0</v>
      </c>
      <c r="CN13" s="77">
        <f t="shared" si="7"/>
        <v>0.21566486440135491</v>
      </c>
      <c r="CO13" s="77">
        <f t="shared" si="7"/>
        <v>0.22189484576639792</v>
      </c>
      <c r="CP13" s="82">
        <f>AI13/100*'8. GVA assumptions'!F$8</f>
        <v>5.0956327278186145E-3</v>
      </c>
      <c r="CQ13" s="78">
        <f>AJ13/100*'8. GVA assumptions'!F$8</f>
        <v>5.0956327278186145E-3</v>
      </c>
      <c r="CR13" s="82">
        <f>AK13/100*'8. GVA assumptions'!F$11</f>
        <v>0</v>
      </c>
      <c r="CS13" s="78">
        <f>AL13/100*'8. GVA assumptions'!F$11</f>
        <v>0.21566486440135491</v>
      </c>
      <c r="CT13" s="82">
        <f>AM13/100*'8. GVA assumptions'!F$12</f>
        <v>0</v>
      </c>
      <c r="CU13" s="78">
        <f>AN13/100*'8. GVA assumptions'!F$12</f>
        <v>0</v>
      </c>
      <c r="CV13" s="82">
        <f>AO13/100*'8. GVA assumptions'!F$13</f>
        <v>0</v>
      </c>
      <c r="CW13" s="78">
        <f>AP13/100*'8. GVA assumptions'!F$13</f>
        <v>1.1278663031473815E-3</v>
      </c>
      <c r="CX13" s="82">
        <f>AQ13/100*'8. GVA assumptions'!$F$14</f>
        <v>0</v>
      </c>
      <c r="CY13" s="78">
        <f>AR13/100*'8. GVA assumptions'!$F$14</f>
        <v>0</v>
      </c>
      <c r="CZ13" s="82">
        <f>AS13/100*'8. GVA assumptions'!$F$15</f>
        <v>0</v>
      </c>
      <c r="DA13" s="78">
        <f>AT13/100*'8. GVA assumptions'!$F$15</f>
        <v>6.4823340770199286E-6</v>
      </c>
      <c r="DB13" s="77">
        <f>AU13/100*'8. GVA assumptions'!$F$16</f>
        <v>0</v>
      </c>
      <c r="DC13" s="78">
        <f>AV13/100*'8. GVA assumptions'!$F$16</f>
        <v>0</v>
      </c>
      <c r="DD13" s="82">
        <f t="shared" si="8"/>
        <v>5.0956327278186145E-3</v>
      </c>
      <c r="DE13" s="77">
        <f t="shared" si="8"/>
        <v>0.22189484576639792</v>
      </c>
      <c r="DF13" s="88">
        <f>AY13/100*'8. GVA assumptions'!$F$8</f>
        <v>5.0956327278186145E-3</v>
      </c>
      <c r="DG13" s="9">
        <f>AZ13/100*'8. GVA assumptions'!$F$11</f>
        <v>0.10783243220067745</v>
      </c>
      <c r="DH13" s="9">
        <f>BA13/100*'8. GVA assumptions'!$F$12</f>
        <v>0</v>
      </c>
      <c r="DI13" s="9">
        <f>BB13/100*'8. GVA assumptions'!$F$13</f>
        <v>5.6393315157369074E-4</v>
      </c>
      <c r="DJ13" s="9">
        <f>BC13/100*'8. GVA assumptions'!$F$14</f>
        <v>0</v>
      </c>
      <c r="DK13" s="9">
        <f>BD13/100*'8. GVA assumptions'!$F$15</f>
        <v>3.2411670385099643E-6</v>
      </c>
      <c r="DL13" s="69">
        <f>BE13/100*'8. GVA assumptions'!$F$16</f>
        <v>0</v>
      </c>
      <c r="DM13" s="134">
        <f t="shared" si="10"/>
        <v>0.11349523924710826</v>
      </c>
      <c r="DN13" s="140">
        <f t="shared" si="9"/>
        <v>1.613040113031468</v>
      </c>
    </row>
    <row r="14" spans="1:118" s="80" customFormat="1">
      <c r="A14" s="276" t="s">
        <v>375</v>
      </c>
      <c r="B14" s="181">
        <v>7.1397914475000004E-2</v>
      </c>
      <c r="C14" s="353">
        <v>6.8909678373939937E-2</v>
      </c>
      <c r="D14" s="353">
        <v>1.2961251399999998E-2</v>
      </c>
      <c r="E14" s="353">
        <v>0.36848251612649136</v>
      </c>
      <c r="F14" s="353">
        <v>1.276392125E-3</v>
      </c>
      <c r="G14" s="353">
        <v>4.0110300000000001E-5</v>
      </c>
      <c r="H14" s="354">
        <v>0</v>
      </c>
      <c r="I14" s="364">
        <f t="shared" si="0"/>
        <v>0.52306786280043127</v>
      </c>
      <c r="J14" s="123"/>
      <c r="K14" s="82"/>
      <c r="L14" s="77"/>
      <c r="M14" s="78"/>
      <c r="N14" s="82"/>
      <c r="O14" s="77"/>
      <c r="P14" s="78"/>
      <c r="Q14" s="82"/>
      <c r="R14" s="77"/>
      <c r="S14" s="78"/>
      <c r="T14" s="82"/>
      <c r="U14" s="77"/>
      <c r="V14" s="78"/>
      <c r="W14" s="82"/>
      <c r="X14" s="77"/>
      <c r="Y14" s="78"/>
      <c r="Z14" s="82"/>
      <c r="AA14" s="77"/>
      <c r="AB14" s="78"/>
      <c r="AC14" s="77"/>
      <c r="AD14" s="77"/>
      <c r="AE14" s="78"/>
      <c r="AF14" s="82">
        <f t="shared" si="1"/>
        <v>0</v>
      </c>
      <c r="AG14" s="77">
        <f t="shared" si="1"/>
        <v>0</v>
      </c>
      <c r="AH14" s="77">
        <f t="shared" si="1"/>
        <v>0</v>
      </c>
      <c r="AI14" s="82"/>
      <c r="AJ14" s="78"/>
      <c r="AK14" s="82"/>
      <c r="AL14" s="78"/>
      <c r="AM14" s="82"/>
      <c r="AN14" s="78"/>
      <c r="AO14" s="82"/>
      <c r="AP14" s="78"/>
      <c r="AQ14" s="82"/>
      <c r="AR14" s="78"/>
      <c r="AS14" s="82"/>
      <c r="AT14" s="78"/>
      <c r="AU14" s="77"/>
      <c r="AV14" s="78"/>
      <c r="AW14" s="82">
        <f t="shared" si="3"/>
        <v>0</v>
      </c>
      <c r="AX14" s="77">
        <f t="shared" si="3"/>
        <v>0</v>
      </c>
      <c r="AY14" s="138">
        <f>AI14+((AJ14-AI14)*'9. BE assumptions'!T14)</f>
        <v>0</v>
      </c>
      <c r="AZ14" s="139">
        <f>AK14+((AL14-AK14)*'9. BE assumptions'!U14)</f>
        <v>0</v>
      </c>
      <c r="BA14" s="139">
        <f>AM14+((AN14-AM14)*'9. BE assumptions'!V14)</f>
        <v>0</v>
      </c>
      <c r="BB14" s="139">
        <f>AO14+((AP14-AO14)*'9. BE assumptions'!W14)</f>
        <v>0</v>
      </c>
      <c r="BC14" s="139">
        <f>AQ14+((AR14-AQ14)*'9. BE assumptions'!X14)</f>
        <v>0</v>
      </c>
      <c r="BD14" s="139">
        <f>AS14+((AT14-AS14)*'9. BE assumptions'!Y14)</f>
        <v>0</v>
      </c>
      <c r="BE14" s="140">
        <f>AU14+((AV14-AU14)*'9. BE assumptions'!Z14)</f>
        <v>0</v>
      </c>
      <c r="BF14" s="139">
        <f>SUM(AY14:BE14)</f>
        <v>0</v>
      </c>
      <c r="BG14" s="140">
        <f t="shared" si="5"/>
        <v>0</v>
      </c>
      <c r="BH14" s="77"/>
      <c r="BI14" s="82">
        <f>B14/100*'8. GVA assumptions'!$F$8</f>
        <v>3.3911383901076265E-2</v>
      </c>
      <c r="BJ14" s="77">
        <f>C14/100*'8. GVA assumptions'!$F$11</f>
        <v>2.7547393304327181E-2</v>
      </c>
      <c r="BK14" s="77">
        <f>D14/100*'8. GVA assumptions'!$F$12</f>
        <v>7.2447830654996199E-3</v>
      </c>
      <c r="BL14" s="77">
        <f>E14/100*'8. GVA assumptions'!$F$13</f>
        <v>0.17842602532964316</v>
      </c>
      <c r="BM14" s="77">
        <f>F14/100*'8. GVA assumptions'!$F$14</f>
        <v>5.6564036679961939E-4</v>
      </c>
      <c r="BN14" s="77">
        <f>G14/100*'8. GVA assumptions'!$F$15</f>
        <v>2.3556549939818791E-5</v>
      </c>
      <c r="BO14" s="77">
        <f>H14/100*'8. GVA assumptions'!$F$16</f>
        <v>0</v>
      </c>
      <c r="BP14" s="364">
        <f t="shared" si="6"/>
        <v>0.24771878251728568</v>
      </c>
      <c r="BQ14" s="77"/>
      <c r="BR14" s="82">
        <f>K14/100*'8. GVA assumptions'!$F$8</f>
        <v>0</v>
      </c>
      <c r="BS14" s="77">
        <f>L14/100*'8. GVA assumptions'!$F$8</f>
        <v>0</v>
      </c>
      <c r="BT14" s="78">
        <f>M14/100*'8. GVA assumptions'!$F$8</f>
        <v>0</v>
      </c>
      <c r="BU14" s="77">
        <f>N14/100*'8. GVA assumptions'!$F$11</f>
        <v>0</v>
      </c>
      <c r="BV14" s="77">
        <f>O14/100*'8. GVA assumptions'!$F$11</f>
        <v>0</v>
      </c>
      <c r="BW14" s="78">
        <f>P14/100*'8. GVA assumptions'!$F$11</f>
        <v>0</v>
      </c>
      <c r="BX14" s="77">
        <f>Q14/100*'8. GVA assumptions'!$F$12</f>
        <v>0</v>
      </c>
      <c r="BY14" s="77">
        <f>R14/100*'8. GVA assumptions'!$F$12</f>
        <v>0</v>
      </c>
      <c r="BZ14" s="78">
        <f>S14/100*'8. GVA assumptions'!$F$12</f>
        <v>0</v>
      </c>
      <c r="CA14" s="77">
        <f>T14/100*'8. GVA assumptions'!$F$13</f>
        <v>0</v>
      </c>
      <c r="CB14" s="77">
        <f>U14/100*'8. GVA assumptions'!$F$13</f>
        <v>0</v>
      </c>
      <c r="CC14" s="78">
        <f>V14/100*'8. GVA assumptions'!$F$13</f>
        <v>0</v>
      </c>
      <c r="CD14" s="77">
        <f>W14/100*'8. GVA assumptions'!$F$14</f>
        <v>0</v>
      </c>
      <c r="CE14" s="77">
        <f>X14/100*'8. GVA assumptions'!$F$14</f>
        <v>0</v>
      </c>
      <c r="CF14" s="78">
        <f>Y14/100*'8. GVA assumptions'!$F$14</f>
        <v>0</v>
      </c>
      <c r="CG14" s="77">
        <f>Z14/100*'8. GVA assumptions'!$F$15</f>
        <v>0</v>
      </c>
      <c r="CH14" s="77">
        <f>AA14/100*'8. GVA assumptions'!$F$15</f>
        <v>0</v>
      </c>
      <c r="CI14" s="78">
        <f>AB14/100*'8. GVA assumptions'!$F$15</f>
        <v>0</v>
      </c>
      <c r="CJ14" s="77">
        <f>AC14/100*'8. GVA assumptions'!$F$16</f>
        <v>0</v>
      </c>
      <c r="CK14" s="77">
        <f>AD14/100*'8. GVA assumptions'!$F$16</f>
        <v>0</v>
      </c>
      <c r="CL14" s="78">
        <f>AE14/100*'8. GVA assumptions'!$F$16</f>
        <v>0</v>
      </c>
      <c r="CM14" s="82">
        <f t="shared" si="7"/>
        <v>0</v>
      </c>
      <c r="CN14" s="77">
        <f t="shared" si="7"/>
        <v>0</v>
      </c>
      <c r="CO14" s="77">
        <f t="shared" si="7"/>
        <v>0</v>
      </c>
      <c r="CP14" s="82">
        <f>AI14/100*'8. GVA assumptions'!F$8</f>
        <v>0</v>
      </c>
      <c r="CQ14" s="78">
        <f>AJ14/100*'8. GVA assumptions'!F$8</f>
        <v>0</v>
      </c>
      <c r="CR14" s="82">
        <f>AK14/100*'8. GVA assumptions'!F$11</f>
        <v>0</v>
      </c>
      <c r="CS14" s="78">
        <f>AL14/100*'8. GVA assumptions'!F$11</f>
        <v>0</v>
      </c>
      <c r="CT14" s="82">
        <f>AM14/100*'8. GVA assumptions'!F$12</f>
        <v>0</v>
      </c>
      <c r="CU14" s="78">
        <f>AN14/100*'8. GVA assumptions'!F$12</f>
        <v>0</v>
      </c>
      <c r="CV14" s="82">
        <f>AO14/100*'8. GVA assumptions'!F$13</f>
        <v>0</v>
      </c>
      <c r="CW14" s="78">
        <f>AP14/100*'8. GVA assumptions'!F$13</f>
        <v>0</v>
      </c>
      <c r="CX14" s="82">
        <f>AQ14/100*'8. GVA assumptions'!$F$14</f>
        <v>0</v>
      </c>
      <c r="CY14" s="78">
        <f>AR14/100*'8. GVA assumptions'!$F$14</f>
        <v>0</v>
      </c>
      <c r="CZ14" s="82">
        <f>AS14/100*'8. GVA assumptions'!$F$15</f>
        <v>0</v>
      </c>
      <c r="DA14" s="78">
        <f>AT14/100*'8. GVA assumptions'!$F$15</f>
        <v>0</v>
      </c>
      <c r="DB14" s="77">
        <f>AU14/100*'8. GVA assumptions'!$F$16</f>
        <v>0</v>
      </c>
      <c r="DC14" s="78">
        <f>AV14/100*'8. GVA assumptions'!$F$16</f>
        <v>0</v>
      </c>
      <c r="DD14" s="82">
        <f t="shared" si="8"/>
        <v>0</v>
      </c>
      <c r="DE14" s="77">
        <f t="shared" si="8"/>
        <v>0</v>
      </c>
      <c r="DF14" s="88">
        <f>AY14/100*'8. GVA assumptions'!$F$8</f>
        <v>0</v>
      </c>
      <c r="DG14" s="9">
        <f>AZ14/100*'8. GVA assumptions'!$F$11</f>
        <v>0</v>
      </c>
      <c r="DH14" s="9">
        <f>BA14/100*'8. GVA assumptions'!$F$12</f>
        <v>0</v>
      </c>
      <c r="DI14" s="9">
        <f>BB14/100*'8. GVA assumptions'!$F$13</f>
        <v>0</v>
      </c>
      <c r="DJ14" s="9">
        <f>BC14/100*'8. GVA assumptions'!$F$14</f>
        <v>0</v>
      </c>
      <c r="DK14" s="9">
        <f>BD14/100*'8. GVA assumptions'!$F$15</f>
        <v>0</v>
      </c>
      <c r="DL14" s="69">
        <f>BE14/100*'8. GVA assumptions'!$F$16</f>
        <v>0</v>
      </c>
      <c r="DM14" s="134">
        <f t="shared" si="10"/>
        <v>0</v>
      </c>
      <c r="DN14" s="140">
        <f t="shared" si="9"/>
        <v>0</v>
      </c>
    </row>
    <row r="15" spans="1:118" s="80" customFormat="1">
      <c r="A15" s="276" t="s">
        <v>376</v>
      </c>
      <c r="B15" s="181">
        <v>1.8475043474999998E-2</v>
      </c>
      <c r="C15" s="353">
        <v>6.4033517849926794E-2</v>
      </c>
      <c r="D15" s="353">
        <v>0</v>
      </c>
      <c r="E15" s="353">
        <v>0</v>
      </c>
      <c r="F15" s="353">
        <v>6.1643999999999998E-6</v>
      </c>
      <c r="G15" s="353">
        <v>0</v>
      </c>
      <c r="H15" s="147">
        <v>4.8500000000000001E-3</v>
      </c>
      <c r="I15" s="364">
        <f t="shared" si="0"/>
        <v>8.7364725724926789E-2</v>
      </c>
      <c r="J15" s="123"/>
      <c r="K15" s="82"/>
      <c r="L15" s="77"/>
      <c r="M15" s="78"/>
      <c r="N15" s="82"/>
      <c r="O15" s="77"/>
      <c r="P15" s="78"/>
      <c r="Q15" s="82"/>
      <c r="R15" s="77"/>
      <c r="S15" s="78"/>
      <c r="T15" s="82"/>
      <c r="U15" s="77"/>
      <c r="V15" s="78"/>
      <c r="W15" s="82"/>
      <c r="X15" s="77"/>
      <c r="Y15" s="78"/>
      <c r="Z15" s="82"/>
      <c r="AA15" s="77"/>
      <c r="AB15" s="78"/>
      <c r="AC15" s="77"/>
      <c r="AD15" s="77"/>
      <c r="AE15" s="78"/>
      <c r="AF15" s="82">
        <f t="shared" si="1"/>
        <v>0</v>
      </c>
      <c r="AG15" s="77">
        <f t="shared" si="1"/>
        <v>0</v>
      </c>
      <c r="AH15" s="77">
        <f t="shared" si="1"/>
        <v>0</v>
      </c>
      <c r="AI15" s="82"/>
      <c r="AJ15" s="78"/>
      <c r="AK15" s="82"/>
      <c r="AL15" s="78"/>
      <c r="AM15" s="82"/>
      <c r="AN15" s="78"/>
      <c r="AO15" s="82"/>
      <c r="AP15" s="78"/>
      <c r="AQ15" s="82"/>
      <c r="AR15" s="78"/>
      <c r="AS15" s="82"/>
      <c r="AT15" s="78"/>
      <c r="AU15" s="77"/>
      <c r="AV15" s="78"/>
      <c r="AW15" s="82">
        <f t="shared" si="3"/>
        <v>0</v>
      </c>
      <c r="AX15" s="77">
        <f t="shared" si="3"/>
        <v>0</v>
      </c>
      <c r="AY15" s="138">
        <f>AI15+((AJ15-AI15)*'9. BE assumptions'!T15)</f>
        <v>0</v>
      </c>
      <c r="AZ15" s="139">
        <f>AK15+((AL15-AK15)*'9. BE assumptions'!U15)</f>
        <v>0</v>
      </c>
      <c r="BA15" s="139">
        <f>AM15+((AN15-AM15)*'9. BE assumptions'!V15)</f>
        <v>0</v>
      </c>
      <c r="BB15" s="139">
        <f>AO15+((AP15-AO15)*'9. BE assumptions'!W15)</f>
        <v>0</v>
      </c>
      <c r="BC15" s="139">
        <f>AQ15+((AR15-AQ15)*'9. BE assumptions'!X15)</f>
        <v>0</v>
      </c>
      <c r="BD15" s="139">
        <f>AS15+((AT15-AS15)*'9. BE assumptions'!Y15)</f>
        <v>0</v>
      </c>
      <c r="BE15" s="140">
        <f>AU15+((AV15-AU15)*'9. BE assumptions'!Z15)</f>
        <v>0</v>
      </c>
      <c r="BF15" s="139">
        <f t="shared" si="4"/>
        <v>0</v>
      </c>
      <c r="BG15" s="140">
        <f t="shared" si="5"/>
        <v>0</v>
      </c>
      <c r="BH15" s="77"/>
      <c r="BI15" s="82">
        <f>B15/100*'8. GVA assumptions'!$F$8</f>
        <v>8.7749662784502355E-3</v>
      </c>
      <c r="BJ15" s="77">
        <f>C15/100*'8. GVA assumptions'!$F$11</f>
        <v>2.559809510790978E-2</v>
      </c>
      <c r="BK15" s="77">
        <f>D15/100*'8. GVA assumptions'!$F$12</f>
        <v>0</v>
      </c>
      <c r="BL15" s="77">
        <f>E15/100*'8. GVA assumptions'!$F$13</f>
        <v>0</v>
      </c>
      <c r="BM15" s="77">
        <f>F15/100*'8. GVA assumptions'!$F$14</f>
        <v>2.731788616370203E-6</v>
      </c>
      <c r="BN15" s="77">
        <f>G15/100*'8. GVA assumptions'!$F$15</f>
        <v>0</v>
      </c>
      <c r="BO15" s="77">
        <f>H15/100*'8. GVA assumptions'!$F$16</f>
        <v>2.2408771532077439E-3</v>
      </c>
      <c r="BP15" s="364">
        <f t="shared" si="6"/>
        <v>3.6616670328184137E-2</v>
      </c>
      <c r="BQ15" s="77"/>
      <c r="BR15" s="82">
        <f>K15/100*'8. GVA assumptions'!$F$8</f>
        <v>0</v>
      </c>
      <c r="BS15" s="77">
        <f>L15/100*'8. GVA assumptions'!$F$8</f>
        <v>0</v>
      </c>
      <c r="BT15" s="78">
        <f>M15/100*'8. GVA assumptions'!$F$8</f>
        <v>0</v>
      </c>
      <c r="BU15" s="77">
        <f>N15/100*'8. GVA assumptions'!$F$11</f>
        <v>0</v>
      </c>
      <c r="BV15" s="77">
        <f>O15/100*'8. GVA assumptions'!$F$11</f>
        <v>0</v>
      </c>
      <c r="BW15" s="78">
        <f>P15/100*'8. GVA assumptions'!$F$11</f>
        <v>0</v>
      </c>
      <c r="BX15" s="77">
        <f>Q15/100*'8. GVA assumptions'!$F$12</f>
        <v>0</v>
      </c>
      <c r="BY15" s="77">
        <f>R15/100*'8. GVA assumptions'!$F$12</f>
        <v>0</v>
      </c>
      <c r="BZ15" s="78">
        <f>S15/100*'8. GVA assumptions'!$F$12</f>
        <v>0</v>
      </c>
      <c r="CA15" s="77">
        <f>T15/100*'8. GVA assumptions'!$F$13</f>
        <v>0</v>
      </c>
      <c r="CB15" s="77">
        <f>U15/100*'8. GVA assumptions'!$F$13</f>
        <v>0</v>
      </c>
      <c r="CC15" s="78">
        <f>V15/100*'8. GVA assumptions'!$F$13</f>
        <v>0</v>
      </c>
      <c r="CD15" s="77">
        <f>W15/100*'8. GVA assumptions'!$F$14</f>
        <v>0</v>
      </c>
      <c r="CE15" s="77">
        <f>X15/100*'8. GVA assumptions'!$F$14</f>
        <v>0</v>
      </c>
      <c r="CF15" s="78">
        <f>Y15/100*'8. GVA assumptions'!$F$14</f>
        <v>0</v>
      </c>
      <c r="CG15" s="77">
        <f>Z15/100*'8. GVA assumptions'!$F$15</f>
        <v>0</v>
      </c>
      <c r="CH15" s="77">
        <f>AA15/100*'8. GVA assumptions'!$F$15</f>
        <v>0</v>
      </c>
      <c r="CI15" s="78">
        <f>AB15/100*'8. GVA assumptions'!$F$15</f>
        <v>0</v>
      </c>
      <c r="CJ15" s="77">
        <f>AC15/100*'8. GVA assumptions'!$F$16</f>
        <v>0</v>
      </c>
      <c r="CK15" s="77">
        <f>AD15/100*'8. GVA assumptions'!$F$16</f>
        <v>0</v>
      </c>
      <c r="CL15" s="78">
        <f>AE15/100*'8. GVA assumptions'!$F$16</f>
        <v>0</v>
      </c>
      <c r="CM15" s="82">
        <f t="shared" si="7"/>
        <v>0</v>
      </c>
      <c r="CN15" s="77">
        <f t="shared" si="7"/>
        <v>0</v>
      </c>
      <c r="CO15" s="77">
        <f t="shared" si="7"/>
        <v>0</v>
      </c>
      <c r="CP15" s="82">
        <f>AI15/100*'8. GVA assumptions'!F$8</f>
        <v>0</v>
      </c>
      <c r="CQ15" s="78">
        <f>AJ15/100*'8. GVA assumptions'!F$8</f>
        <v>0</v>
      </c>
      <c r="CR15" s="82">
        <f>AK15/100*'8. GVA assumptions'!F$11</f>
        <v>0</v>
      </c>
      <c r="CS15" s="78">
        <f>AL15/100*'8. GVA assumptions'!F$11</f>
        <v>0</v>
      </c>
      <c r="CT15" s="82">
        <f>AM15/100*'8. GVA assumptions'!F$12</f>
        <v>0</v>
      </c>
      <c r="CU15" s="78">
        <f>AN15/100*'8. GVA assumptions'!F$12</f>
        <v>0</v>
      </c>
      <c r="CV15" s="82">
        <f>AO15/100*'8. GVA assumptions'!F$13</f>
        <v>0</v>
      </c>
      <c r="CW15" s="78">
        <f>AP15/100*'8. GVA assumptions'!F$13</f>
        <v>0</v>
      </c>
      <c r="CX15" s="82">
        <f>AQ15/100*'8. GVA assumptions'!$F$14</f>
        <v>0</v>
      </c>
      <c r="CY15" s="78">
        <f>AR15/100*'8. GVA assumptions'!$F$14</f>
        <v>0</v>
      </c>
      <c r="CZ15" s="82">
        <f>AS15/100*'8. GVA assumptions'!$F$15</f>
        <v>0</v>
      </c>
      <c r="DA15" s="78">
        <f>AT15/100*'8. GVA assumptions'!$F$15</f>
        <v>0</v>
      </c>
      <c r="DB15" s="77">
        <f>AU15/100*'8. GVA assumptions'!$F$16</f>
        <v>0</v>
      </c>
      <c r="DC15" s="78">
        <f>AV15/100*'8. GVA assumptions'!$F$16</f>
        <v>0</v>
      </c>
      <c r="DD15" s="82">
        <f t="shared" si="8"/>
        <v>0</v>
      </c>
      <c r="DE15" s="77">
        <f t="shared" si="8"/>
        <v>0</v>
      </c>
      <c r="DF15" s="88">
        <f>AY15/100*'8. GVA assumptions'!$F$8</f>
        <v>0</v>
      </c>
      <c r="DG15" s="9">
        <f>AZ15/100*'8. GVA assumptions'!$F$11</f>
        <v>0</v>
      </c>
      <c r="DH15" s="9">
        <f>BA15/100*'8. GVA assumptions'!$F$12</f>
        <v>0</v>
      </c>
      <c r="DI15" s="9">
        <f>BB15/100*'8. GVA assumptions'!$F$13</f>
        <v>0</v>
      </c>
      <c r="DJ15" s="9">
        <f>BC15/100*'8. GVA assumptions'!$F$14</f>
        <v>0</v>
      </c>
      <c r="DK15" s="9">
        <f>BD15/100*'8. GVA assumptions'!$F$15</f>
        <v>0</v>
      </c>
      <c r="DL15" s="69">
        <f>BE15/100*'8. GVA assumptions'!$F$16</f>
        <v>0</v>
      </c>
      <c r="DM15" s="134">
        <f t="shared" si="10"/>
        <v>0</v>
      </c>
      <c r="DN15" s="140">
        <f t="shared" si="9"/>
        <v>0</v>
      </c>
    </row>
    <row r="16" spans="1:118" s="80" customFormat="1">
      <c r="A16" s="276" t="s">
        <v>377</v>
      </c>
      <c r="B16" s="181">
        <v>2.2703781749999997E-3</v>
      </c>
      <c r="C16" s="353">
        <v>6.9669711152241576E-2</v>
      </c>
      <c r="D16" s="353">
        <v>0</v>
      </c>
      <c r="E16" s="353">
        <v>9.9389576249999997E-3</v>
      </c>
      <c r="F16" s="353">
        <v>0</v>
      </c>
      <c r="G16" s="353">
        <v>4.2068000000000001E-6</v>
      </c>
      <c r="H16" s="354">
        <v>1.2E-2</v>
      </c>
      <c r="I16" s="364">
        <f t="shared" si="0"/>
        <v>9.3883253752241574E-2</v>
      </c>
      <c r="J16" s="123"/>
      <c r="K16" s="82">
        <v>0</v>
      </c>
      <c r="L16" s="77">
        <v>0</v>
      </c>
      <c r="M16" s="78">
        <v>2.2703781749999997E-3</v>
      </c>
      <c r="N16" s="82">
        <v>0</v>
      </c>
      <c r="O16" s="77">
        <v>0</v>
      </c>
      <c r="P16" s="78">
        <v>6.9669711152241576E-2</v>
      </c>
      <c r="Q16" s="82">
        <v>0</v>
      </c>
      <c r="R16" s="77">
        <v>0</v>
      </c>
      <c r="S16" s="78">
        <v>0</v>
      </c>
      <c r="T16" s="82">
        <v>0</v>
      </c>
      <c r="U16" s="77">
        <v>1.4592331898750004E-3</v>
      </c>
      <c r="V16" s="78">
        <v>9.9389576249999997E-3</v>
      </c>
      <c r="W16" s="82">
        <v>0</v>
      </c>
      <c r="X16" s="77">
        <v>0</v>
      </c>
      <c r="Y16" s="78">
        <v>0</v>
      </c>
      <c r="Z16" s="82">
        <v>0</v>
      </c>
      <c r="AA16" s="77">
        <v>0</v>
      </c>
      <c r="AB16" s="78">
        <v>4.2068000000000001E-6</v>
      </c>
      <c r="AC16" s="77">
        <v>0</v>
      </c>
      <c r="AD16" s="77">
        <v>7.5000000000000002E-4</v>
      </c>
      <c r="AE16" s="77">
        <v>7.5000000000000002E-4</v>
      </c>
      <c r="AF16" s="82">
        <f t="shared" si="1"/>
        <v>0</v>
      </c>
      <c r="AG16" s="77">
        <f t="shared" si="1"/>
        <v>2.2092331898750004E-3</v>
      </c>
      <c r="AH16" s="77">
        <f t="shared" si="1"/>
        <v>8.2633253752241578E-2</v>
      </c>
      <c r="AI16" s="82">
        <v>0</v>
      </c>
      <c r="AJ16" s="78">
        <f>M16</f>
        <v>2.2703781749999997E-3</v>
      </c>
      <c r="AK16" s="82">
        <v>0</v>
      </c>
      <c r="AL16" s="78">
        <f>P16</f>
        <v>6.9669711152241576E-2</v>
      </c>
      <c r="AM16" s="82">
        <v>0</v>
      </c>
      <c r="AN16" s="78">
        <v>0</v>
      </c>
      <c r="AO16" s="82">
        <v>0</v>
      </c>
      <c r="AP16" s="78">
        <f>V16</f>
        <v>9.9389576249999997E-3</v>
      </c>
      <c r="AQ16" s="82">
        <v>0</v>
      </c>
      <c r="AR16" s="78">
        <v>0</v>
      </c>
      <c r="AS16" s="82">
        <v>0</v>
      </c>
      <c r="AT16" s="78">
        <f t="shared" ref="AT16:AT18" si="12">AB16</f>
        <v>4.2068000000000001E-6</v>
      </c>
      <c r="AU16" s="77">
        <v>0</v>
      </c>
      <c r="AV16" s="78">
        <f>AD16</f>
        <v>7.5000000000000002E-4</v>
      </c>
      <c r="AW16" s="82">
        <f t="shared" si="3"/>
        <v>0</v>
      </c>
      <c r="AX16" s="77">
        <f t="shared" si="3"/>
        <v>8.2633253752241578E-2</v>
      </c>
      <c r="AY16" s="138">
        <f>AI16+((AJ16-AI16)*'9. BE assumptions'!T16)</f>
        <v>5.6759454374999993E-4</v>
      </c>
      <c r="AZ16" s="139">
        <f>AK16+((AL16-AK16)*'9. BE assumptions'!U16)</f>
        <v>1.7417427788060394E-2</v>
      </c>
      <c r="BA16" s="139">
        <f>AM16+((AN16-AM16)*'9. BE assumptions'!V16)</f>
        <v>0</v>
      </c>
      <c r="BB16" s="139">
        <f>AO16+((AP16-AO16)*'9. BE assumptions'!W16)</f>
        <v>4.9694788124999998E-3</v>
      </c>
      <c r="BC16" s="139">
        <f>AQ16+((AR16-AQ16)*'9. BE assumptions'!X16)</f>
        <v>0</v>
      </c>
      <c r="BD16" s="139">
        <f>AS16+((AT16-AS16)*'9. BE assumptions'!Y16)</f>
        <v>1.0517E-6</v>
      </c>
      <c r="BE16" s="140">
        <f>AU16+((AV16-AU16)*'9. BE assumptions'!Z16)</f>
        <v>1.875E-4</v>
      </c>
      <c r="BF16" s="139">
        <f t="shared" si="4"/>
        <v>2.3143052844310397E-2</v>
      </c>
      <c r="BG16" s="140">
        <f t="shared" si="5"/>
        <v>0.32891840066173361</v>
      </c>
      <c r="BH16" s="77"/>
      <c r="BI16" s="82">
        <f>B16/100*'8. GVA assumptions'!$F$8</f>
        <v>1.0783461458108632E-3</v>
      </c>
      <c r="BJ16" s="77">
        <f>C16/100*'8. GVA assumptions'!$F$11</f>
        <v>2.78512246726067E-2</v>
      </c>
      <c r="BK16" s="77">
        <f>D16/100*'8. GVA assumptions'!$F$12</f>
        <v>0</v>
      </c>
      <c r="BL16" s="77">
        <f>E16/100*'8. GVA assumptions'!$F$13</f>
        <v>4.8126264540045219E-3</v>
      </c>
      <c r="BM16" s="77">
        <f>F16/100*'8. GVA assumptions'!$F$14</f>
        <v>0</v>
      </c>
      <c r="BN16" s="77">
        <f>G16/100*'8. GVA assumptions'!$F$15</f>
        <v>2.4706295960596081E-6</v>
      </c>
      <c r="BO16" s="77">
        <f>H16/100*'8. GVA assumptions'!$F$16</f>
        <v>5.5444383172150368E-3</v>
      </c>
      <c r="BP16" s="364">
        <f t="shared" si="6"/>
        <v>3.9289106219233184E-2</v>
      </c>
      <c r="BQ16" s="77"/>
      <c r="BR16" s="82">
        <f>K16/100*'8. GVA assumptions'!$F$8</f>
        <v>0</v>
      </c>
      <c r="BS16" s="77">
        <f>L16/100*'8. GVA assumptions'!$F$8</f>
        <v>0</v>
      </c>
      <c r="BT16" s="78">
        <f>M16/100*'8. GVA assumptions'!$F$8</f>
        <v>1.0783461458108632E-3</v>
      </c>
      <c r="BU16" s="77">
        <f>N16/100*'8. GVA assumptions'!$F$11</f>
        <v>0</v>
      </c>
      <c r="BV16" s="77">
        <f>O16/100*'8. GVA assumptions'!$F$11</f>
        <v>0</v>
      </c>
      <c r="BW16" s="78">
        <f>P16/100*'8. GVA assumptions'!$F$11</f>
        <v>2.78512246726067E-2</v>
      </c>
      <c r="BX16" s="77">
        <f>Q16/100*'8. GVA assumptions'!$F$12</f>
        <v>0</v>
      </c>
      <c r="BY16" s="77">
        <f>R16/100*'8. GVA assumptions'!$F$12</f>
        <v>0</v>
      </c>
      <c r="BZ16" s="78">
        <f>S16/100*'8. GVA assumptions'!$F$12</f>
        <v>0</v>
      </c>
      <c r="CA16" s="77">
        <f>T16/100*'8. GVA assumptions'!$F$13</f>
        <v>0</v>
      </c>
      <c r="CB16" s="77">
        <f>U16/100*'8. GVA assumptions'!$F$13</f>
        <v>7.0658760376331013E-4</v>
      </c>
      <c r="CC16" s="78">
        <f>V16/100*'8. GVA assumptions'!$F$13</f>
        <v>4.8126264540045219E-3</v>
      </c>
      <c r="CD16" s="77">
        <f>W16/100*'8. GVA assumptions'!$F$14</f>
        <v>0</v>
      </c>
      <c r="CE16" s="77">
        <f>X16/100*'8. GVA assumptions'!$F$14</f>
        <v>0</v>
      </c>
      <c r="CF16" s="78">
        <f>Y16/100*'8. GVA assumptions'!$F$14</f>
        <v>0</v>
      </c>
      <c r="CG16" s="77">
        <f>Z16/100*'8. GVA assumptions'!$F$15</f>
        <v>0</v>
      </c>
      <c r="CH16" s="77">
        <f>AA16/100*'8. GVA assumptions'!$F$15</f>
        <v>0</v>
      </c>
      <c r="CI16" s="78">
        <f>AB16/100*'8. GVA assumptions'!$F$15</f>
        <v>2.4706295960596081E-6</v>
      </c>
      <c r="CJ16" s="77">
        <f>AC16/100*'8. GVA assumptions'!$F$16</f>
        <v>0</v>
      </c>
      <c r="CK16" s="77">
        <f>AD16/100*'8. GVA assumptions'!$F$16</f>
        <v>3.465273948259398E-4</v>
      </c>
      <c r="CL16" s="78">
        <f>AE16/100*'8. GVA assumptions'!$F$16</f>
        <v>3.465273948259398E-4</v>
      </c>
      <c r="CM16" s="82">
        <f t="shared" si="7"/>
        <v>0</v>
      </c>
      <c r="CN16" s="77">
        <f t="shared" si="7"/>
        <v>1.0531149985892499E-3</v>
      </c>
      <c r="CO16" s="77">
        <f t="shared" si="7"/>
        <v>3.4091195296844089E-2</v>
      </c>
      <c r="CP16" s="82">
        <f>AI16/100*'8. GVA assumptions'!F$8</f>
        <v>0</v>
      </c>
      <c r="CQ16" s="78">
        <f>AJ16/100*'8. GVA assumptions'!F$8</f>
        <v>1.0783461458108632E-3</v>
      </c>
      <c r="CR16" s="82">
        <f>AK16/100*'8. GVA assumptions'!F$11</f>
        <v>0</v>
      </c>
      <c r="CS16" s="78">
        <f>AL16/100*'8. GVA assumptions'!F$11</f>
        <v>2.78512246726067E-2</v>
      </c>
      <c r="CT16" s="82">
        <f>AM16/100*'8. GVA assumptions'!F$12</f>
        <v>0</v>
      </c>
      <c r="CU16" s="78">
        <f>AN16/100*'8. GVA assumptions'!F$12</f>
        <v>0</v>
      </c>
      <c r="CV16" s="82">
        <f>AO16/100*'8. GVA assumptions'!F$13</f>
        <v>0</v>
      </c>
      <c r="CW16" s="78">
        <f>AP16/100*'8. GVA assumptions'!F$13</f>
        <v>4.8126264540045219E-3</v>
      </c>
      <c r="CX16" s="82">
        <f>AQ16/100*'8. GVA assumptions'!$F$14</f>
        <v>0</v>
      </c>
      <c r="CY16" s="78">
        <f>AR16/100*'8. GVA assumptions'!$F$14</f>
        <v>0</v>
      </c>
      <c r="CZ16" s="82">
        <f>AS16/100*'8. GVA assumptions'!$F$15</f>
        <v>0</v>
      </c>
      <c r="DA16" s="78">
        <f>AT16/100*'8. GVA assumptions'!$F$15</f>
        <v>2.4706295960596081E-6</v>
      </c>
      <c r="DB16" s="77">
        <f>AU16/100*'8. GVA assumptions'!$F$16</f>
        <v>0</v>
      </c>
      <c r="DC16" s="78">
        <f>AV16/100*'8. GVA assumptions'!$F$16</f>
        <v>3.465273948259398E-4</v>
      </c>
      <c r="DD16" s="82">
        <f t="shared" si="8"/>
        <v>0</v>
      </c>
      <c r="DE16" s="77">
        <f t="shared" si="8"/>
        <v>3.4091195296844089E-2</v>
      </c>
      <c r="DF16" s="88">
        <f>AY16/100*'8. GVA assumptions'!$F$8</f>
        <v>2.6958653645271579E-4</v>
      </c>
      <c r="DG16" s="9">
        <f>AZ16/100*'8. GVA assumptions'!$F$11</f>
        <v>6.9628061681516751E-3</v>
      </c>
      <c r="DH16" s="9">
        <f>BA16/100*'8. GVA assumptions'!$F$12</f>
        <v>0</v>
      </c>
      <c r="DI16" s="9">
        <f>BB16/100*'8. GVA assumptions'!$F$13</f>
        <v>2.4063132270022609E-3</v>
      </c>
      <c r="DJ16" s="9">
        <f>BC16/100*'8. GVA assumptions'!$F$14</f>
        <v>0</v>
      </c>
      <c r="DK16" s="9">
        <f>BD16/100*'8. GVA assumptions'!$F$15</f>
        <v>6.1765739901490204E-7</v>
      </c>
      <c r="DL16" s="69">
        <f>BE16/100*'8. GVA assumptions'!$F$16</f>
        <v>8.6631848706484951E-5</v>
      </c>
      <c r="DM16" s="134">
        <f t="shared" si="10"/>
        <v>9.7259554377121527E-3</v>
      </c>
      <c r="DN16" s="140">
        <f t="shared" si="9"/>
        <v>0.13822920117758111</v>
      </c>
    </row>
    <row r="17" spans="1:429" s="80" customFormat="1">
      <c r="A17" s="276" t="s">
        <v>378</v>
      </c>
      <c r="B17" s="181">
        <v>2.4797429834561156E-3</v>
      </c>
      <c r="C17" s="353">
        <v>3.6851112499999999E-3</v>
      </c>
      <c r="D17" s="353">
        <v>0</v>
      </c>
      <c r="E17" s="353">
        <v>2.3326687749999999E-3</v>
      </c>
      <c r="F17" s="353">
        <v>2.5835787499999999E-4</v>
      </c>
      <c r="G17" s="353">
        <v>2.4990749999999999E-6</v>
      </c>
      <c r="H17" s="354">
        <v>8.7999999999999995E-2</v>
      </c>
      <c r="I17" s="364">
        <f t="shared" si="0"/>
        <v>9.6758379958456112E-2</v>
      </c>
      <c r="J17" s="123"/>
      <c r="K17" s="82"/>
      <c r="L17" s="77">
        <v>0</v>
      </c>
      <c r="M17" s="78">
        <v>0</v>
      </c>
      <c r="N17" s="82">
        <v>0</v>
      </c>
      <c r="O17" s="77">
        <v>2.6001999999999997E-4</v>
      </c>
      <c r="P17" s="78">
        <v>3.6851112499999999E-3</v>
      </c>
      <c r="Q17" s="82">
        <v>0</v>
      </c>
      <c r="R17" s="77">
        <v>0</v>
      </c>
      <c r="S17" s="78">
        <v>0</v>
      </c>
      <c r="T17" s="82">
        <v>0</v>
      </c>
      <c r="U17" s="77">
        <v>0</v>
      </c>
      <c r="V17" s="78">
        <v>2.3326687749999999E-3</v>
      </c>
      <c r="W17" s="82">
        <v>0</v>
      </c>
      <c r="X17" s="77">
        <v>0</v>
      </c>
      <c r="Y17" s="78">
        <v>2.5835787499999999E-4</v>
      </c>
      <c r="Z17" s="82">
        <v>0</v>
      </c>
      <c r="AA17" s="77">
        <v>0</v>
      </c>
      <c r="AB17" s="78">
        <v>2.4990749999999999E-6</v>
      </c>
      <c r="AC17" s="77">
        <v>0</v>
      </c>
      <c r="AD17" s="77">
        <v>0</v>
      </c>
      <c r="AE17" s="77">
        <v>8.7999999999999995E-2</v>
      </c>
      <c r="AF17" s="82">
        <f t="shared" si="1"/>
        <v>0</v>
      </c>
      <c r="AG17" s="77">
        <f t="shared" si="1"/>
        <v>2.6001999999999997E-4</v>
      </c>
      <c r="AH17" s="77">
        <f t="shared" si="1"/>
        <v>9.4278636974999996E-2</v>
      </c>
      <c r="AI17" s="82">
        <v>0</v>
      </c>
      <c r="AJ17" s="78">
        <v>0</v>
      </c>
      <c r="AK17" s="82">
        <v>0</v>
      </c>
      <c r="AL17" s="78">
        <f>P17</f>
        <v>3.6851112499999999E-3</v>
      </c>
      <c r="AM17" s="82">
        <v>0</v>
      </c>
      <c r="AN17" s="78">
        <v>0</v>
      </c>
      <c r="AO17" s="82">
        <v>0</v>
      </c>
      <c r="AP17" s="78">
        <f>V17</f>
        <v>2.3326687749999999E-3</v>
      </c>
      <c r="AQ17" s="82">
        <v>0</v>
      </c>
      <c r="AR17" s="78">
        <f>Y17</f>
        <v>2.5835787499999999E-4</v>
      </c>
      <c r="AS17" s="82">
        <v>0</v>
      </c>
      <c r="AT17" s="78">
        <f t="shared" si="12"/>
        <v>2.4990749999999999E-6</v>
      </c>
      <c r="AU17" s="77">
        <v>0</v>
      </c>
      <c r="AV17" s="78">
        <f>AE17</f>
        <v>8.7999999999999995E-2</v>
      </c>
      <c r="AW17" s="82">
        <f t="shared" si="3"/>
        <v>0</v>
      </c>
      <c r="AX17" s="77">
        <f t="shared" si="3"/>
        <v>9.4278636974999996E-2</v>
      </c>
      <c r="AY17" s="138">
        <f>AI17+((AJ17-AI17)*'9. BE assumptions'!T17)</f>
        <v>0</v>
      </c>
      <c r="AZ17" s="139">
        <f>AK17+((AL17-AK17)*'9. BE assumptions'!U17)</f>
        <v>1.8425556249999999E-3</v>
      </c>
      <c r="BA17" s="139">
        <f>AM17+((AN17-AM17)*'9. BE assumptions'!V17)</f>
        <v>0</v>
      </c>
      <c r="BB17" s="139">
        <f>AO17+((AP17-AO17)*'9. BE assumptions'!W17)</f>
        <v>5.8316719374999998E-4</v>
      </c>
      <c r="BC17" s="139">
        <f>AQ17+((AR17-AQ17)*'9. BE assumptions'!X17)</f>
        <v>6.4589468749999998E-5</v>
      </c>
      <c r="BD17" s="139">
        <f>AS17+((AT17-AS17)*'9. BE assumptions'!Y17)</f>
        <v>6.2476874999999997E-7</v>
      </c>
      <c r="BE17" s="140">
        <f>AU17+((AV17-AU17)*'9. BE assumptions'!Z17)</f>
        <v>2.1999999999999999E-2</v>
      </c>
      <c r="BF17" s="139">
        <f t="shared" si="4"/>
        <v>2.4490937056249999E-2</v>
      </c>
      <c r="BG17" s="140">
        <f t="shared" si="5"/>
        <v>0.34807507468615351</v>
      </c>
      <c r="BH17" s="77"/>
      <c r="BI17" s="82">
        <f>B17/100*'8. GVA assumptions'!$F$8</f>
        <v>1.1777867309755274E-3</v>
      </c>
      <c r="BJ17" s="77">
        <f>C17/100*'8. GVA assumptions'!$F$11</f>
        <v>1.4731632967879516E-3</v>
      </c>
      <c r="BK17" s="77">
        <f>D17/100*'8. GVA assumptions'!$F$12</f>
        <v>0</v>
      </c>
      <c r="BL17" s="77">
        <f>E17/100*'8. GVA assumptions'!$F$13</f>
        <v>1.1295212112341934E-3</v>
      </c>
      <c r="BM17" s="77">
        <f>F17/100*'8. GVA assumptions'!$F$14</f>
        <v>1.1449274899010381E-4</v>
      </c>
      <c r="BN17" s="77">
        <f>G17/100*'8. GVA assumptions'!$F$15</f>
        <v>1.4676924640516937E-6</v>
      </c>
      <c r="BO17" s="77">
        <f>H17/100*'8. GVA assumptions'!$F$16</f>
        <v>4.0659214326243601E-2</v>
      </c>
      <c r="BP17" s="364">
        <f t="shared" si="6"/>
        <v>4.4555646006695426E-2</v>
      </c>
      <c r="BQ17" s="77"/>
      <c r="BR17" s="82">
        <f>K17/100*'8. GVA assumptions'!$F$8</f>
        <v>0</v>
      </c>
      <c r="BS17" s="77">
        <f>L17/100*'8. GVA assumptions'!$F$8</f>
        <v>0</v>
      </c>
      <c r="BT17" s="78">
        <f>M17/100*'8. GVA assumptions'!$F$8</f>
        <v>0</v>
      </c>
      <c r="BU17" s="77">
        <f>N17/100*'8. GVA assumptions'!$F$11</f>
        <v>0</v>
      </c>
      <c r="BV17" s="77">
        <f>O17/100*'8. GVA assumptions'!$F$11</f>
        <v>1.0394582264804167E-4</v>
      </c>
      <c r="BW17" s="78">
        <f>P17/100*'8. GVA assumptions'!$F$11</f>
        <v>1.4731632967879516E-3</v>
      </c>
      <c r="BX17" s="77">
        <f>Q17/100*'8. GVA assumptions'!$F$12</f>
        <v>0</v>
      </c>
      <c r="BY17" s="77">
        <f>R17/100*'8. GVA assumptions'!$F$12</f>
        <v>0</v>
      </c>
      <c r="BZ17" s="78">
        <f>S17/100*'8. GVA assumptions'!$F$12</f>
        <v>0</v>
      </c>
      <c r="CA17" s="77">
        <f>T17/100*'8. GVA assumptions'!$F$13</f>
        <v>0</v>
      </c>
      <c r="CB17" s="77">
        <f>U17/100*'8. GVA assumptions'!$F$13</f>
        <v>0</v>
      </c>
      <c r="CC17" s="78">
        <f>V17/100*'8. GVA assumptions'!$F$13</f>
        <v>1.1295212112341934E-3</v>
      </c>
      <c r="CD17" s="77">
        <f>W17/100*'8. GVA assumptions'!$F$14</f>
        <v>0</v>
      </c>
      <c r="CE17" s="77">
        <f>X17/100*'8. GVA assumptions'!$F$14</f>
        <v>0</v>
      </c>
      <c r="CF17" s="78">
        <f>Y17/100*'8. GVA assumptions'!$F$14</f>
        <v>1.1449274899010381E-4</v>
      </c>
      <c r="CG17" s="77">
        <f>Z17/100*'8. GVA assumptions'!$F$15</f>
        <v>0</v>
      </c>
      <c r="CH17" s="77">
        <f>AA17/100*'8. GVA assumptions'!$F$15</f>
        <v>0</v>
      </c>
      <c r="CI17" s="78">
        <f>AB17/100*'8. GVA assumptions'!$F$15</f>
        <v>1.4676924640516937E-6</v>
      </c>
      <c r="CJ17" s="77">
        <f>AC17/100*'8. GVA assumptions'!$F$16</f>
        <v>0</v>
      </c>
      <c r="CK17" s="77">
        <f>AD17/100*'8. GVA assumptions'!$F$16</f>
        <v>0</v>
      </c>
      <c r="CL17" s="78">
        <f>AE17/100*'8. GVA assumptions'!$F$16</f>
        <v>4.0659214326243601E-2</v>
      </c>
      <c r="CM17" s="82">
        <f t="shared" si="7"/>
        <v>0</v>
      </c>
      <c r="CN17" s="77">
        <f t="shared" si="7"/>
        <v>1.0394582264804167E-4</v>
      </c>
      <c r="CO17" s="77">
        <f t="shared" si="7"/>
        <v>4.3377859275719903E-2</v>
      </c>
      <c r="CP17" s="82">
        <f>AI17/100*'8. GVA assumptions'!F$8</f>
        <v>0</v>
      </c>
      <c r="CQ17" s="78">
        <f>AJ17/100*'8. GVA assumptions'!F$8</f>
        <v>0</v>
      </c>
      <c r="CR17" s="82">
        <f>AK17/100*'8. GVA assumptions'!F$11</f>
        <v>0</v>
      </c>
      <c r="CS17" s="78">
        <f>AL17/100*'8. GVA assumptions'!F$11</f>
        <v>1.4731632967879516E-3</v>
      </c>
      <c r="CT17" s="82">
        <f>AM17/100*'8. GVA assumptions'!F$12</f>
        <v>0</v>
      </c>
      <c r="CU17" s="78">
        <f>AN17/100*'8. GVA assumptions'!F$12</f>
        <v>0</v>
      </c>
      <c r="CV17" s="82">
        <f>AO17/100*'8. GVA assumptions'!F$13</f>
        <v>0</v>
      </c>
      <c r="CW17" s="78">
        <f>AP17/100*'8. GVA assumptions'!F$13</f>
        <v>1.1295212112341934E-3</v>
      </c>
      <c r="CX17" s="82">
        <f>AQ17/100*'8. GVA assumptions'!$F$14</f>
        <v>0</v>
      </c>
      <c r="CY17" s="78">
        <f>AR17/100*'8. GVA assumptions'!$F$14</f>
        <v>1.1449274899010381E-4</v>
      </c>
      <c r="CZ17" s="82">
        <f>AS17/100*'8. GVA assumptions'!$F$15</f>
        <v>0</v>
      </c>
      <c r="DA17" s="78">
        <f>AT17/100*'8. GVA assumptions'!$F$15</f>
        <v>1.4676924640516937E-6</v>
      </c>
      <c r="DB17" s="77">
        <f>AU17/100*'8. GVA assumptions'!$F$16</f>
        <v>0</v>
      </c>
      <c r="DC17" s="78">
        <f>AV17/100*'8. GVA assumptions'!$F$16</f>
        <v>4.0659214326243601E-2</v>
      </c>
      <c r="DD17" s="82">
        <f t="shared" si="8"/>
        <v>0</v>
      </c>
      <c r="DE17" s="77">
        <f t="shared" si="8"/>
        <v>4.3377859275719903E-2</v>
      </c>
      <c r="DF17" s="88">
        <f>AY17/100*'8. GVA assumptions'!$F$8</f>
        <v>0</v>
      </c>
      <c r="DG17" s="9">
        <f>AZ17/100*'8. GVA assumptions'!$F$11</f>
        <v>7.3658164839397581E-4</v>
      </c>
      <c r="DH17" s="9">
        <f>BA17/100*'8. GVA assumptions'!$F$12</f>
        <v>0</v>
      </c>
      <c r="DI17" s="9">
        <f>BB17/100*'8. GVA assumptions'!$F$13</f>
        <v>2.8238030280854835E-4</v>
      </c>
      <c r="DJ17" s="9">
        <f>BC17/100*'8. GVA assumptions'!$F$14</f>
        <v>2.8623187247525953E-5</v>
      </c>
      <c r="DK17" s="9">
        <f>BD17/100*'8. GVA assumptions'!$F$15</f>
        <v>3.6692311601292343E-7</v>
      </c>
      <c r="DL17" s="69">
        <f>BE17/100*'8. GVA assumptions'!$F$16</f>
        <v>1.01648035815609E-2</v>
      </c>
      <c r="DM17" s="134">
        <f t="shared" si="10"/>
        <v>1.1212755643126963E-2</v>
      </c>
      <c r="DN17" s="140">
        <f t="shared" si="9"/>
        <v>0.15936020532636191</v>
      </c>
    </row>
    <row r="18" spans="1:429" s="80" customFormat="1">
      <c r="A18" s="276" t="s">
        <v>379</v>
      </c>
      <c r="B18" s="181">
        <v>1.1883514250000001E-3</v>
      </c>
      <c r="C18" s="353">
        <v>1.455787925E-3</v>
      </c>
      <c r="D18" s="353">
        <v>0</v>
      </c>
      <c r="E18" s="353">
        <v>0</v>
      </c>
      <c r="F18" s="353">
        <v>1.0074572499999999E-4</v>
      </c>
      <c r="G18" s="353">
        <v>1.2078999999999999E-6</v>
      </c>
      <c r="H18" s="354">
        <v>5.4586999999999997E-2</v>
      </c>
      <c r="I18" s="364">
        <f t="shared" si="0"/>
        <v>5.7333092975E-2</v>
      </c>
      <c r="J18" s="123"/>
      <c r="K18" s="82"/>
      <c r="L18" s="77">
        <v>0</v>
      </c>
      <c r="M18" s="78">
        <v>0</v>
      </c>
      <c r="N18" s="82">
        <v>0</v>
      </c>
      <c r="O18" s="77">
        <v>0</v>
      </c>
      <c r="P18" s="78">
        <v>1.455787925E-3</v>
      </c>
      <c r="Q18" s="82">
        <v>0</v>
      </c>
      <c r="R18" s="77">
        <v>0</v>
      </c>
      <c r="S18" s="78">
        <v>0</v>
      </c>
      <c r="T18" s="82"/>
      <c r="U18" s="77">
        <v>0</v>
      </c>
      <c r="V18" s="78">
        <v>0</v>
      </c>
      <c r="W18" s="82">
        <v>0</v>
      </c>
      <c r="X18" s="77">
        <v>0</v>
      </c>
      <c r="Y18" s="78">
        <v>1.0074572499999999E-4</v>
      </c>
      <c r="Z18" s="82">
        <v>0</v>
      </c>
      <c r="AA18" s="77">
        <v>0</v>
      </c>
      <c r="AB18" s="78">
        <v>1.2078999999999999E-6</v>
      </c>
      <c r="AC18" s="77">
        <v>0</v>
      </c>
      <c r="AD18" s="77">
        <v>5.4586999999999997E-2</v>
      </c>
      <c r="AE18" s="77">
        <v>5.4586999999999997E-2</v>
      </c>
      <c r="AF18" s="82">
        <f t="shared" si="1"/>
        <v>0</v>
      </c>
      <c r="AG18" s="77">
        <f t="shared" si="1"/>
        <v>5.4586999999999997E-2</v>
      </c>
      <c r="AH18" s="77">
        <f t="shared" si="1"/>
        <v>5.6144741549999995E-2</v>
      </c>
      <c r="AI18" s="82">
        <v>0</v>
      </c>
      <c r="AJ18" s="78">
        <v>0</v>
      </c>
      <c r="AK18" s="82">
        <v>0</v>
      </c>
      <c r="AL18" s="78">
        <f>P18</f>
        <v>1.455787925E-3</v>
      </c>
      <c r="AM18" s="82">
        <v>0</v>
      </c>
      <c r="AN18" s="78">
        <v>0</v>
      </c>
      <c r="AO18" s="82">
        <v>0</v>
      </c>
      <c r="AP18" s="78">
        <v>0</v>
      </c>
      <c r="AQ18" s="82">
        <v>0</v>
      </c>
      <c r="AR18" s="78">
        <f>Y18</f>
        <v>1.0074572499999999E-4</v>
      </c>
      <c r="AS18" s="82">
        <v>0</v>
      </c>
      <c r="AT18" s="78">
        <f t="shared" si="12"/>
        <v>1.2078999999999999E-6</v>
      </c>
      <c r="AU18" s="77">
        <v>0</v>
      </c>
      <c r="AV18" s="78">
        <f>AD18</f>
        <v>5.4586999999999997E-2</v>
      </c>
      <c r="AW18" s="82">
        <f t="shared" si="3"/>
        <v>0</v>
      </c>
      <c r="AX18" s="77">
        <f t="shared" si="3"/>
        <v>5.6144741549999995E-2</v>
      </c>
      <c r="AY18" s="138">
        <f>AI18+((AJ18-AI18)*'9. BE assumptions'!T18)</f>
        <v>0</v>
      </c>
      <c r="AZ18" s="139">
        <f>AK18+((AL18-AK18)*'9. BE assumptions'!U18)</f>
        <v>3.6394698125000001E-4</v>
      </c>
      <c r="BA18" s="139">
        <f>AM18+((AN18-AM18)*'9. BE assumptions'!V18)</f>
        <v>0</v>
      </c>
      <c r="BB18" s="139">
        <f>AO18+((AP18-AO18)*'9. BE assumptions'!W18)</f>
        <v>0</v>
      </c>
      <c r="BC18" s="139">
        <f>AQ18+((AR18-AQ18)*'9. BE assumptions'!X18)</f>
        <v>2.5186431249999997E-5</v>
      </c>
      <c r="BD18" s="139">
        <f>AS18+((AT18-AS18)*'9. BE assumptions'!Y18)</f>
        <v>3.0197499999999998E-7</v>
      </c>
      <c r="BE18" s="140">
        <f>AU18+((AV18-AU18)*'9. BE assumptions'!Z18)</f>
        <v>1.3646749999999999E-2</v>
      </c>
      <c r="BF18" s="139">
        <f t="shared" si="4"/>
        <v>1.4036185387499999E-2</v>
      </c>
      <c r="BG18" s="140">
        <f t="shared" si="5"/>
        <v>0.19948792754811967</v>
      </c>
      <c r="BH18" s="77"/>
      <c r="BI18" s="82">
        <f>B18/100*'8. GVA assumptions'!$F$8</f>
        <v>5.6442322830979358E-4</v>
      </c>
      <c r="BJ18" s="77">
        <f>C18/100*'8. GVA assumptions'!$F$11</f>
        <v>5.819670543235543E-4</v>
      </c>
      <c r="BK18" s="77">
        <f>D18/100*'8. GVA assumptions'!$F$12</f>
        <v>0</v>
      </c>
      <c r="BL18" s="77">
        <f>E18/100*'8. GVA assumptions'!$F$13</f>
        <v>0</v>
      </c>
      <c r="BM18" s="77">
        <f>F18/100*'8. GVA assumptions'!$F$14</f>
        <v>4.4646036062384496E-5</v>
      </c>
      <c r="BN18" s="77">
        <f>G18/100*'8. GVA assumptions'!$F$15</f>
        <v>7.093927662547305E-7</v>
      </c>
      <c r="BO18" s="77">
        <f>H18/100*'8. GVA assumptions'!$F$16</f>
        <v>2.5221187868484766E-2</v>
      </c>
      <c r="BP18" s="364">
        <f t="shared" si="6"/>
        <v>2.6412933579946753E-2</v>
      </c>
      <c r="BQ18" s="77"/>
      <c r="BR18" s="82">
        <f>K18/100*'8. GVA assumptions'!$F$8</f>
        <v>0</v>
      </c>
      <c r="BS18" s="77">
        <f>L18/100*'8. GVA assumptions'!$F$8</f>
        <v>0</v>
      </c>
      <c r="BT18" s="78">
        <f>M18/100*'8. GVA assumptions'!$F$8</f>
        <v>0</v>
      </c>
      <c r="BU18" s="77">
        <f>N18/100*'8. GVA assumptions'!$F$11</f>
        <v>0</v>
      </c>
      <c r="BV18" s="77">
        <f>O18/100*'8. GVA assumptions'!$F$11</f>
        <v>0</v>
      </c>
      <c r="BW18" s="78">
        <f>P18/100*'8. GVA assumptions'!$F$11</f>
        <v>5.819670543235543E-4</v>
      </c>
      <c r="BX18" s="77">
        <f>Q18/100*'8. GVA assumptions'!$F$12</f>
        <v>0</v>
      </c>
      <c r="BY18" s="77">
        <f>R18/100*'8. GVA assumptions'!$F$12</f>
        <v>0</v>
      </c>
      <c r="BZ18" s="78">
        <f>S18/100*'8. GVA assumptions'!$F$12</f>
        <v>0</v>
      </c>
      <c r="CA18" s="77">
        <f>T18/100*'8. GVA assumptions'!$F$13</f>
        <v>0</v>
      </c>
      <c r="CB18" s="77">
        <f>U18/100*'8. GVA assumptions'!$F$13</f>
        <v>0</v>
      </c>
      <c r="CC18" s="78">
        <f>V18/100*'8. GVA assumptions'!$F$13</f>
        <v>0</v>
      </c>
      <c r="CD18" s="77">
        <f>W18/100*'8. GVA assumptions'!$F$14</f>
        <v>0</v>
      </c>
      <c r="CE18" s="77">
        <f>X18/100*'8. GVA assumptions'!$F$14</f>
        <v>0</v>
      </c>
      <c r="CF18" s="78">
        <f>Y18/100*'8. GVA assumptions'!$F$14</f>
        <v>4.4646036062384496E-5</v>
      </c>
      <c r="CG18" s="77">
        <f>Z18/100*'8. GVA assumptions'!$F$15</f>
        <v>0</v>
      </c>
      <c r="CH18" s="77">
        <f>AA18/100*'8. GVA assumptions'!$F$15</f>
        <v>0</v>
      </c>
      <c r="CI18" s="78">
        <f>AB18/100*'8. GVA assumptions'!$F$15</f>
        <v>7.093927662547305E-7</v>
      </c>
      <c r="CJ18" s="77">
        <f>AC18/100*'8. GVA assumptions'!$F$16</f>
        <v>0</v>
      </c>
      <c r="CK18" s="77">
        <f>AD18/100*'8. GVA assumptions'!$F$16</f>
        <v>2.5221187868484766E-2</v>
      </c>
      <c r="CL18" s="78">
        <f>AE18/100*'8. GVA assumptions'!$F$16</f>
        <v>2.5221187868484766E-2</v>
      </c>
      <c r="CM18" s="82">
        <f t="shared" si="7"/>
        <v>0</v>
      </c>
      <c r="CN18" s="77">
        <f t="shared" si="7"/>
        <v>2.5221187868484766E-2</v>
      </c>
      <c r="CO18" s="77">
        <f t="shared" si="7"/>
        <v>2.5848510351636961E-2</v>
      </c>
      <c r="CP18" s="82">
        <f>AI18/100*'8. GVA assumptions'!F$8</f>
        <v>0</v>
      </c>
      <c r="CQ18" s="78">
        <f>AJ18/100*'8. GVA assumptions'!F$8</f>
        <v>0</v>
      </c>
      <c r="CR18" s="82">
        <f>AK18/100*'8. GVA assumptions'!F$11</f>
        <v>0</v>
      </c>
      <c r="CS18" s="78">
        <f>AL18/100*'8. GVA assumptions'!F$11</f>
        <v>5.819670543235543E-4</v>
      </c>
      <c r="CT18" s="82">
        <f>AM18/100*'8. GVA assumptions'!F$12</f>
        <v>0</v>
      </c>
      <c r="CU18" s="78">
        <f>AN18/100*'8. GVA assumptions'!F$12</f>
        <v>0</v>
      </c>
      <c r="CV18" s="82">
        <f>AO18/100*'8. GVA assumptions'!F$13</f>
        <v>0</v>
      </c>
      <c r="CW18" s="78">
        <f>AP18/100*'8. GVA assumptions'!F$13</f>
        <v>0</v>
      </c>
      <c r="CX18" s="82">
        <f>AQ18/100*'8. GVA assumptions'!$F$14</f>
        <v>0</v>
      </c>
      <c r="CY18" s="78">
        <f>AR18/100*'8. GVA assumptions'!$F$14</f>
        <v>4.4646036062384496E-5</v>
      </c>
      <c r="CZ18" s="82">
        <f>AS18/100*'8. GVA assumptions'!$F$15</f>
        <v>0</v>
      </c>
      <c r="DA18" s="78">
        <f>AT18/100*'8. GVA assumptions'!$F$15</f>
        <v>7.093927662547305E-7</v>
      </c>
      <c r="DB18" s="77">
        <f>AU18/100*'8. GVA assumptions'!$F$16</f>
        <v>0</v>
      </c>
      <c r="DC18" s="78">
        <f>AV18/100*'8. GVA assumptions'!$F$16</f>
        <v>2.5221187868484766E-2</v>
      </c>
      <c r="DD18" s="82">
        <f t="shared" si="8"/>
        <v>0</v>
      </c>
      <c r="DE18" s="77">
        <f t="shared" si="8"/>
        <v>2.5848510351636961E-2</v>
      </c>
      <c r="DF18" s="88">
        <f>AY18/100*'8. GVA assumptions'!$F$8</f>
        <v>0</v>
      </c>
      <c r="DG18" s="9">
        <f>AZ18/100*'8. GVA assumptions'!$F$11</f>
        <v>1.4549176358088858E-4</v>
      </c>
      <c r="DH18" s="9">
        <f>BA18/100*'8. GVA assumptions'!$F$12</f>
        <v>0</v>
      </c>
      <c r="DI18" s="9">
        <f>BB18/100*'8. GVA assumptions'!$F$13</f>
        <v>0</v>
      </c>
      <c r="DJ18" s="9">
        <f>BC18/100*'8. GVA assumptions'!$F$14</f>
        <v>1.1161509015596124E-5</v>
      </c>
      <c r="DK18" s="9">
        <f>BD18/100*'8. GVA assumptions'!$F$15</f>
        <v>1.7734819156368262E-7</v>
      </c>
      <c r="DL18" s="69">
        <f>BE18/100*'8. GVA assumptions'!$F$16</f>
        <v>6.3052969671211915E-3</v>
      </c>
      <c r="DM18" s="134">
        <f t="shared" si="10"/>
        <v>6.4621275879092402E-3</v>
      </c>
      <c r="DN18" s="140">
        <f t="shared" si="9"/>
        <v>9.1842363468038341E-2</v>
      </c>
    </row>
    <row r="19" spans="1:429" s="80" customFormat="1">
      <c r="A19" s="276" t="s">
        <v>380</v>
      </c>
      <c r="B19" s="355" t="s">
        <v>189</v>
      </c>
      <c r="C19" s="356"/>
      <c r="D19" s="353"/>
      <c r="E19" s="353"/>
      <c r="F19" s="353"/>
      <c r="G19" s="353"/>
      <c r="H19" s="354"/>
      <c r="I19" s="364"/>
      <c r="J19" s="123"/>
      <c r="K19" s="133" t="s">
        <v>189</v>
      </c>
      <c r="L19" s="77"/>
      <c r="M19" s="78"/>
      <c r="N19" s="82"/>
      <c r="O19" s="77"/>
      <c r="P19" s="78"/>
      <c r="Q19" s="82"/>
      <c r="R19" s="77"/>
      <c r="S19" s="78"/>
      <c r="T19" s="82"/>
      <c r="U19" s="77"/>
      <c r="V19" s="78"/>
      <c r="W19" s="82"/>
      <c r="X19" s="77"/>
      <c r="Y19" s="78"/>
      <c r="Z19" s="82"/>
      <c r="AA19" s="77"/>
      <c r="AB19" s="78"/>
      <c r="AC19" s="77"/>
      <c r="AD19" s="77"/>
      <c r="AE19" s="78"/>
      <c r="AF19" s="82"/>
      <c r="AG19" s="77"/>
      <c r="AH19" s="77"/>
      <c r="AI19" s="82"/>
      <c r="AJ19" s="78"/>
      <c r="AK19" s="82"/>
      <c r="AL19" s="78"/>
      <c r="AM19" s="82"/>
      <c r="AN19" s="78"/>
      <c r="AO19" s="82"/>
      <c r="AP19" s="78"/>
      <c r="AQ19" s="82"/>
      <c r="AR19" s="78"/>
      <c r="AS19" s="82"/>
      <c r="AT19" s="78"/>
      <c r="AU19" s="77"/>
      <c r="AV19" s="78"/>
      <c r="AW19" s="82"/>
      <c r="AX19" s="77"/>
      <c r="AY19" s="138">
        <f>AI19+((AJ19-AI19)*'9. BE assumptions'!T19)</f>
        <v>0</v>
      </c>
      <c r="AZ19" s="139">
        <f>AK19+((AL19-AK19)*'9. BE assumptions'!U19)</f>
        <v>0</v>
      </c>
      <c r="BA19" s="139">
        <f>AM19+((AN19-AM19)*'9. BE assumptions'!V19)</f>
        <v>0</v>
      </c>
      <c r="BB19" s="139">
        <f>AO19+((AP19-AO19)*'9. BE assumptions'!W19)</f>
        <v>0</v>
      </c>
      <c r="BC19" s="139">
        <f>AQ19+((AR19-AQ19)*'9. BE assumptions'!X19)</f>
        <v>0</v>
      </c>
      <c r="BD19" s="139">
        <f>AS19+((AT19-AS19)*'9. BE assumptions'!Y19)</f>
        <v>0</v>
      </c>
      <c r="BE19" s="140">
        <f>AU19+((AV19-AU19)*'9. BE assumptions'!Z19)</f>
        <v>0</v>
      </c>
      <c r="BF19" s="139">
        <f t="shared" si="4"/>
        <v>0</v>
      </c>
      <c r="BG19" s="140">
        <f t="shared" si="5"/>
        <v>0</v>
      </c>
      <c r="BH19" s="77"/>
      <c r="BI19" s="133" t="s">
        <v>189</v>
      </c>
      <c r="BJ19" s="353"/>
      <c r="BK19" s="353"/>
      <c r="BL19" s="353"/>
      <c r="BM19" s="353"/>
      <c r="BN19" s="353"/>
      <c r="BO19" s="353"/>
      <c r="BP19" s="364"/>
      <c r="BQ19" s="77"/>
      <c r="BR19" s="133" t="s">
        <v>189</v>
      </c>
      <c r="BS19" s="77"/>
      <c r="BT19" s="78"/>
      <c r="BU19" s="77"/>
      <c r="BV19" s="77"/>
      <c r="BW19" s="78"/>
      <c r="BX19" s="77"/>
      <c r="BY19" s="77"/>
      <c r="BZ19" s="78"/>
      <c r="CA19" s="77"/>
      <c r="CB19" s="77"/>
      <c r="CC19" s="78"/>
      <c r="CD19" s="77"/>
      <c r="CE19" s="77"/>
      <c r="CF19" s="78"/>
      <c r="CG19" s="77"/>
      <c r="CH19" s="77"/>
      <c r="CI19" s="78"/>
      <c r="CJ19" s="77"/>
      <c r="CK19" s="77"/>
      <c r="CL19" s="78"/>
      <c r="CM19" s="82"/>
      <c r="CN19" s="77"/>
      <c r="CO19" s="77"/>
      <c r="CP19" s="82"/>
      <c r="CQ19" s="78"/>
      <c r="CR19" s="82"/>
      <c r="CS19" s="78"/>
      <c r="CT19" s="82"/>
      <c r="CU19" s="78"/>
      <c r="CV19" s="82"/>
      <c r="CW19" s="78"/>
      <c r="CX19" s="82"/>
      <c r="CY19" s="78"/>
      <c r="CZ19" s="82"/>
      <c r="DA19" s="78"/>
      <c r="DB19" s="77"/>
      <c r="DC19" s="78"/>
      <c r="DD19" s="82"/>
      <c r="DE19" s="77"/>
      <c r="DF19" s="88">
        <f>AY19/100*'8. GVA assumptions'!$F$8</f>
        <v>0</v>
      </c>
      <c r="DG19" s="9">
        <f>AZ19/100*'8. GVA assumptions'!$F$11</f>
        <v>0</v>
      </c>
      <c r="DH19" s="9">
        <f>BA19/100*'8. GVA assumptions'!$F$12</f>
        <v>0</v>
      </c>
      <c r="DI19" s="9">
        <f>BB19/100*'8. GVA assumptions'!$F$13</f>
        <v>0</v>
      </c>
      <c r="DJ19" s="9">
        <f>BC19/100*'8. GVA assumptions'!$F$14</f>
        <v>0</v>
      </c>
      <c r="DK19" s="9">
        <f>BD19/100*'8. GVA assumptions'!$F$15</f>
        <v>0</v>
      </c>
      <c r="DL19" s="69">
        <f>BE19/100*'8. GVA assumptions'!$F$16</f>
        <v>0</v>
      </c>
      <c r="DM19" s="134">
        <f t="shared" si="10"/>
        <v>0</v>
      </c>
      <c r="DN19" s="140">
        <f t="shared" si="9"/>
        <v>0</v>
      </c>
    </row>
    <row r="20" spans="1:429" s="80" customFormat="1">
      <c r="A20" s="276" t="s">
        <v>381</v>
      </c>
      <c r="B20" s="355" t="s">
        <v>189</v>
      </c>
      <c r="C20" s="356"/>
      <c r="D20" s="353"/>
      <c r="E20" s="353"/>
      <c r="F20" s="353"/>
      <c r="G20" s="353"/>
      <c r="H20" s="354"/>
      <c r="I20" s="364"/>
      <c r="J20" s="123"/>
      <c r="K20" s="133" t="s">
        <v>189</v>
      </c>
      <c r="L20" s="77"/>
      <c r="M20" s="78"/>
      <c r="N20" s="82"/>
      <c r="O20" s="77"/>
      <c r="P20" s="78"/>
      <c r="Q20" s="82"/>
      <c r="R20" s="77"/>
      <c r="S20" s="78"/>
      <c r="T20" s="82"/>
      <c r="U20" s="77"/>
      <c r="V20" s="78"/>
      <c r="W20" s="82"/>
      <c r="X20" s="77"/>
      <c r="Y20" s="78"/>
      <c r="Z20" s="82"/>
      <c r="AA20" s="77"/>
      <c r="AB20" s="78"/>
      <c r="AC20" s="77"/>
      <c r="AD20" s="77"/>
      <c r="AE20" s="78"/>
      <c r="AF20" s="82"/>
      <c r="AG20" s="77"/>
      <c r="AH20" s="77"/>
      <c r="AI20" s="82"/>
      <c r="AJ20" s="78"/>
      <c r="AK20" s="82"/>
      <c r="AL20" s="78"/>
      <c r="AM20" s="82"/>
      <c r="AN20" s="78"/>
      <c r="AO20" s="82"/>
      <c r="AP20" s="78"/>
      <c r="AQ20" s="82"/>
      <c r="AR20" s="78"/>
      <c r="AS20" s="82"/>
      <c r="AT20" s="78"/>
      <c r="AU20" s="77"/>
      <c r="AV20" s="78"/>
      <c r="AW20" s="82"/>
      <c r="AX20" s="77"/>
      <c r="AY20" s="138">
        <f>AI20+((AJ20-AI20)*'9. BE assumptions'!T20)</f>
        <v>0</v>
      </c>
      <c r="AZ20" s="139">
        <f>AK20+((AL20-AK20)*'9. BE assumptions'!U20)</f>
        <v>0</v>
      </c>
      <c r="BA20" s="139">
        <f>AM20+((AN20-AM20)*'9. BE assumptions'!V20)</f>
        <v>0</v>
      </c>
      <c r="BB20" s="139">
        <f>AO20+((AP20-AO20)*'9. BE assumptions'!W20)</f>
        <v>0</v>
      </c>
      <c r="BC20" s="139">
        <f>AQ20+((AR20-AQ20)*'9. BE assumptions'!X20)</f>
        <v>0</v>
      </c>
      <c r="BD20" s="139">
        <f>AS20+((AT20-AS20)*'9. BE assumptions'!Y20)</f>
        <v>0</v>
      </c>
      <c r="BE20" s="140">
        <f>AU20+((AV20-AU20)*'9. BE assumptions'!Z20)</f>
        <v>0</v>
      </c>
      <c r="BF20" s="139">
        <f t="shared" si="4"/>
        <v>0</v>
      </c>
      <c r="BG20" s="140">
        <f t="shared" si="5"/>
        <v>0</v>
      </c>
      <c r="BH20" s="77"/>
      <c r="BI20" s="133" t="s">
        <v>189</v>
      </c>
      <c r="BJ20" s="353"/>
      <c r="BK20" s="353"/>
      <c r="BL20" s="353"/>
      <c r="BM20" s="353"/>
      <c r="BN20" s="353"/>
      <c r="BO20" s="353"/>
      <c r="BP20" s="364"/>
      <c r="BQ20" s="77"/>
      <c r="BR20" s="133" t="s">
        <v>189</v>
      </c>
      <c r="BS20" s="77"/>
      <c r="BT20" s="78"/>
      <c r="BU20" s="77"/>
      <c r="BV20" s="77"/>
      <c r="BW20" s="78"/>
      <c r="BX20" s="77"/>
      <c r="BY20" s="77"/>
      <c r="BZ20" s="78"/>
      <c r="CA20" s="77"/>
      <c r="CB20" s="77"/>
      <c r="CC20" s="78"/>
      <c r="CD20" s="77"/>
      <c r="CE20" s="77"/>
      <c r="CF20" s="78"/>
      <c r="CG20" s="77"/>
      <c r="CH20" s="77"/>
      <c r="CI20" s="78"/>
      <c r="CJ20" s="77"/>
      <c r="CK20" s="77"/>
      <c r="CL20" s="78"/>
      <c r="CM20" s="82"/>
      <c r="CN20" s="77"/>
      <c r="CO20" s="77"/>
      <c r="CP20" s="82"/>
      <c r="CQ20" s="78"/>
      <c r="CR20" s="82"/>
      <c r="CS20" s="78"/>
      <c r="CT20" s="82"/>
      <c r="CU20" s="78"/>
      <c r="CV20" s="82"/>
      <c r="CW20" s="78"/>
      <c r="CX20" s="82"/>
      <c r="CY20" s="78"/>
      <c r="CZ20" s="82"/>
      <c r="DA20" s="78"/>
      <c r="DB20" s="77"/>
      <c r="DC20" s="78"/>
      <c r="DD20" s="82"/>
      <c r="DE20" s="77"/>
      <c r="DF20" s="88">
        <f>AY20/100*'8. GVA assumptions'!$F$8</f>
        <v>0</v>
      </c>
      <c r="DG20" s="9">
        <f>AZ20/100*'8. GVA assumptions'!$F$11</f>
        <v>0</v>
      </c>
      <c r="DH20" s="9">
        <f>BA20/100*'8. GVA assumptions'!$F$12</f>
        <v>0</v>
      </c>
      <c r="DI20" s="9">
        <f>BB20/100*'8. GVA assumptions'!$F$13</f>
        <v>0</v>
      </c>
      <c r="DJ20" s="9">
        <f>BC20/100*'8. GVA assumptions'!$F$14</f>
        <v>0</v>
      </c>
      <c r="DK20" s="9">
        <f>BD20/100*'8. GVA assumptions'!$F$15</f>
        <v>0</v>
      </c>
      <c r="DL20" s="69">
        <f>BE20/100*'8. GVA assumptions'!$F$16</f>
        <v>0</v>
      </c>
      <c r="DM20" s="134">
        <f t="shared" si="10"/>
        <v>0</v>
      </c>
      <c r="DN20" s="140">
        <f t="shared" si="9"/>
        <v>0</v>
      </c>
    </row>
    <row r="21" spans="1:429" s="80" customFormat="1">
      <c r="A21" s="276" t="s">
        <v>382</v>
      </c>
      <c r="B21" s="355" t="s">
        <v>189</v>
      </c>
      <c r="C21" s="356"/>
      <c r="D21" s="353"/>
      <c r="E21" s="353"/>
      <c r="F21" s="353"/>
      <c r="G21" s="353"/>
      <c r="H21" s="354"/>
      <c r="I21" s="364"/>
      <c r="J21" s="123"/>
      <c r="K21" s="133" t="s">
        <v>189</v>
      </c>
      <c r="L21" s="77"/>
      <c r="M21" s="78"/>
      <c r="N21" s="82"/>
      <c r="O21" s="77"/>
      <c r="P21" s="78"/>
      <c r="Q21" s="82"/>
      <c r="R21" s="77"/>
      <c r="S21" s="78"/>
      <c r="T21" s="82"/>
      <c r="U21" s="77"/>
      <c r="V21" s="78"/>
      <c r="W21" s="82"/>
      <c r="X21" s="77"/>
      <c r="Y21" s="78"/>
      <c r="Z21" s="82"/>
      <c r="AA21" s="77"/>
      <c r="AB21" s="78"/>
      <c r="AC21" s="77"/>
      <c r="AD21" s="77"/>
      <c r="AE21" s="78"/>
      <c r="AF21" s="82"/>
      <c r="AG21" s="77"/>
      <c r="AH21" s="77"/>
      <c r="AI21" s="82"/>
      <c r="AJ21" s="78"/>
      <c r="AK21" s="82"/>
      <c r="AL21" s="78"/>
      <c r="AM21" s="82"/>
      <c r="AN21" s="78"/>
      <c r="AO21" s="82"/>
      <c r="AP21" s="78"/>
      <c r="AQ21" s="82"/>
      <c r="AR21" s="78"/>
      <c r="AS21" s="82"/>
      <c r="AT21" s="78"/>
      <c r="AU21" s="77"/>
      <c r="AV21" s="78"/>
      <c r="AW21" s="82"/>
      <c r="AX21" s="77"/>
      <c r="AY21" s="138">
        <f>AI21+((AJ21-AI21)*'9. BE assumptions'!T21)</f>
        <v>0</v>
      </c>
      <c r="AZ21" s="139">
        <f>AK21+((AL21-AK21)*'9. BE assumptions'!U21)</f>
        <v>0</v>
      </c>
      <c r="BA21" s="139">
        <f>AM21+((AN21-AM21)*'9. BE assumptions'!V21)</f>
        <v>0</v>
      </c>
      <c r="BB21" s="139">
        <f>AO21+((AP21-AO21)*'9. BE assumptions'!W21)</f>
        <v>0</v>
      </c>
      <c r="BC21" s="139">
        <f>AQ21+((AR21-AQ21)*'9. BE assumptions'!X21)</f>
        <v>0</v>
      </c>
      <c r="BD21" s="139">
        <f>AS21+((AT21-AS21)*'9. BE assumptions'!Y21)</f>
        <v>0</v>
      </c>
      <c r="BE21" s="140">
        <f>AU21+((AV21-AU21)*'9. BE assumptions'!Z21)</f>
        <v>0</v>
      </c>
      <c r="BF21" s="139">
        <f t="shared" si="4"/>
        <v>0</v>
      </c>
      <c r="BG21" s="140">
        <f t="shared" si="5"/>
        <v>0</v>
      </c>
      <c r="BH21" s="77"/>
      <c r="BI21" s="133" t="s">
        <v>189</v>
      </c>
      <c r="BJ21" s="353"/>
      <c r="BK21" s="353"/>
      <c r="BL21" s="353"/>
      <c r="BM21" s="353"/>
      <c r="BN21" s="353"/>
      <c r="BO21" s="353"/>
      <c r="BP21" s="364"/>
      <c r="BQ21" s="77"/>
      <c r="BR21" s="133" t="s">
        <v>189</v>
      </c>
      <c r="BS21" s="77"/>
      <c r="BT21" s="78"/>
      <c r="BU21" s="77"/>
      <c r="BV21" s="77"/>
      <c r="BW21" s="78"/>
      <c r="BX21" s="77"/>
      <c r="BY21" s="77"/>
      <c r="BZ21" s="78"/>
      <c r="CA21" s="77"/>
      <c r="CB21" s="77"/>
      <c r="CC21" s="78"/>
      <c r="CD21" s="77"/>
      <c r="CE21" s="77"/>
      <c r="CF21" s="78"/>
      <c r="CG21" s="77"/>
      <c r="CH21" s="77"/>
      <c r="CI21" s="78"/>
      <c r="CJ21" s="77"/>
      <c r="CK21" s="77"/>
      <c r="CL21" s="78"/>
      <c r="CM21" s="82"/>
      <c r="CN21" s="77"/>
      <c r="CO21" s="77"/>
      <c r="CP21" s="82"/>
      <c r="CQ21" s="78"/>
      <c r="CR21" s="82"/>
      <c r="CS21" s="78"/>
      <c r="CT21" s="82"/>
      <c r="CU21" s="78"/>
      <c r="CV21" s="82"/>
      <c r="CW21" s="78"/>
      <c r="CX21" s="82"/>
      <c r="CY21" s="78"/>
      <c r="CZ21" s="82"/>
      <c r="DA21" s="78"/>
      <c r="DB21" s="77"/>
      <c r="DC21" s="78"/>
      <c r="DD21" s="82"/>
      <c r="DE21" s="77"/>
      <c r="DF21" s="88">
        <f>AY21/100*'8. GVA assumptions'!$F$8</f>
        <v>0</v>
      </c>
      <c r="DG21" s="9">
        <f>AZ21/100*'8. GVA assumptions'!$F$11</f>
        <v>0</v>
      </c>
      <c r="DH21" s="9">
        <f>BA21/100*'8. GVA assumptions'!$F$12</f>
        <v>0</v>
      </c>
      <c r="DI21" s="9">
        <f>BB21/100*'8. GVA assumptions'!$F$13</f>
        <v>0</v>
      </c>
      <c r="DJ21" s="9">
        <f>BC21/100*'8. GVA assumptions'!$F$14</f>
        <v>0</v>
      </c>
      <c r="DK21" s="9">
        <f>BD21/100*'8. GVA assumptions'!$F$15</f>
        <v>0</v>
      </c>
      <c r="DL21" s="69">
        <f>BE21/100*'8. GVA assumptions'!$F$16</f>
        <v>0</v>
      </c>
      <c r="DM21" s="134">
        <f t="shared" si="10"/>
        <v>0</v>
      </c>
      <c r="DN21" s="140">
        <f t="shared" si="9"/>
        <v>0</v>
      </c>
    </row>
    <row r="22" spans="1:429" s="80" customFormat="1" ht="14.25" customHeight="1">
      <c r="A22" s="81" t="s">
        <v>167</v>
      </c>
      <c r="B22" s="181">
        <v>4.1956518070054648E-2</v>
      </c>
      <c r="C22" s="353">
        <v>0.34650075187399249</v>
      </c>
      <c r="D22" s="353">
        <v>0</v>
      </c>
      <c r="E22" s="353">
        <v>2.55397991E-2</v>
      </c>
      <c r="F22" s="353">
        <v>2.7325580000000003E-4</v>
      </c>
      <c r="G22" s="353">
        <v>3.8027724999999997E-5</v>
      </c>
      <c r="H22" s="354">
        <v>0</v>
      </c>
      <c r="I22" s="364">
        <f t="shared" si="0"/>
        <v>0.41430835256904708</v>
      </c>
      <c r="J22" s="123"/>
      <c r="K22" s="82">
        <v>0</v>
      </c>
      <c r="L22" s="77">
        <v>4.1956518070054648E-2</v>
      </c>
      <c r="M22" s="78">
        <v>4.1956518070054648E-2</v>
      </c>
      <c r="N22" s="82">
        <v>0</v>
      </c>
      <c r="O22" s="77">
        <v>0.34650075187399249</v>
      </c>
      <c r="P22" s="78">
        <v>0.34650075187399249</v>
      </c>
      <c r="Q22" s="82">
        <v>0</v>
      </c>
      <c r="R22" s="77"/>
      <c r="S22" s="78"/>
      <c r="T22" s="82">
        <v>0</v>
      </c>
      <c r="U22" s="77"/>
      <c r="V22" s="78"/>
      <c r="W22" s="82">
        <v>0</v>
      </c>
      <c r="X22" s="77"/>
      <c r="Y22" s="78"/>
      <c r="Z22" s="82"/>
      <c r="AA22" s="77"/>
      <c r="AB22" s="78"/>
      <c r="AC22" s="77">
        <v>0</v>
      </c>
      <c r="AD22" s="77"/>
      <c r="AE22" s="78"/>
      <c r="AF22" s="82">
        <f t="shared" si="1"/>
        <v>0</v>
      </c>
      <c r="AG22" s="77">
        <f t="shared" si="1"/>
        <v>0.38845726994404711</v>
      </c>
      <c r="AH22" s="77">
        <f t="shared" si="1"/>
        <v>0.38845726994404711</v>
      </c>
      <c r="AI22" s="82">
        <v>0</v>
      </c>
      <c r="AJ22" s="78">
        <f>M22</f>
        <v>4.1956518070054648E-2</v>
      </c>
      <c r="AK22" s="82">
        <v>0</v>
      </c>
      <c r="AL22" s="78">
        <f>P22</f>
        <v>0.34650075187399249</v>
      </c>
      <c r="AM22" s="82">
        <v>0</v>
      </c>
      <c r="AN22" s="78">
        <v>0</v>
      </c>
      <c r="AO22" s="82">
        <v>0</v>
      </c>
      <c r="AP22" s="78">
        <v>0</v>
      </c>
      <c r="AQ22" s="82">
        <v>0</v>
      </c>
      <c r="AR22" s="78">
        <v>0</v>
      </c>
      <c r="AS22" s="82"/>
      <c r="AT22" s="78"/>
      <c r="AU22" s="77">
        <v>0</v>
      </c>
      <c r="AV22" s="78">
        <v>0</v>
      </c>
      <c r="AW22" s="82">
        <f t="shared" si="3"/>
        <v>0</v>
      </c>
      <c r="AX22" s="77">
        <f t="shared" si="3"/>
        <v>0.38845726994404711</v>
      </c>
      <c r="AY22" s="138">
        <f>AI22+((AJ22-AI22)*'9. BE assumptions'!T22)</f>
        <v>2.0978259035027324E-2</v>
      </c>
      <c r="AZ22" s="139">
        <f>AK22+((AL22-AK22)*'9. BE assumptions'!U22)</f>
        <v>0.17325037593699624</v>
      </c>
      <c r="BA22" s="139">
        <f>AM22+((AN22-AM22)*'9. BE assumptions'!V22)</f>
        <v>0</v>
      </c>
      <c r="BB22" s="139">
        <f>AO22+((AP22-AO22)*'9. BE assumptions'!W22)</f>
        <v>0</v>
      </c>
      <c r="BC22" s="139">
        <f>AQ22+((AR22-AQ22)*'9. BE assumptions'!X22)</f>
        <v>0</v>
      </c>
      <c r="BD22" s="139">
        <f>AS22+((AT22-AS22)*'9. BE assumptions'!Y22)</f>
        <v>0</v>
      </c>
      <c r="BE22" s="140">
        <f>AU22+((AV22-AU22)*'9. BE assumptions'!Z22)</f>
        <v>0</v>
      </c>
      <c r="BF22" s="139">
        <f t="shared" si="4"/>
        <v>0.19422863497202356</v>
      </c>
      <c r="BG22" s="140">
        <f t="shared" si="5"/>
        <v>2.7604556930100763</v>
      </c>
      <c r="BH22" s="77"/>
      <c r="BI22" s="82">
        <f>B22/100*'8. GVA assumptions'!$F$8</f>
        <v>1.992780324030699E-2</v>
      </c>
      <c r="BJ22" s="77">
        <f>C22/100*'8. GVA assumptions'!$F$11</f>
        <v>0.13851744366474547</v>
      </c>
      <c r="BK22" s="77">
        <f>D22/100*'8. GVA assumptions'!$F$12</f>
        <v>0</v>
      </c>
      <c r="BL22" s="77">
        <f>E22/100*'8. GVA assumptions'!$F$13</f>
        <v>1.2366841414983985E-2</v>
      </c>
      <c r="BM22" s="77">
        <f>F22/100*'8. GVA assumptions'!$F$14</f>
        <v>1.2109484845193907E-4</v>
      </c>
      <c r="BN22" s="77">
        <f>G22/100*'8. GVA assumptions'!$F$15</f>
        <v>2.2333465545263826E-5</v>
      </c>
      <c r="BO22" s="77">
        <f>H22/100*'8. GVA assumptions'!$F$16</f>
        <v>0</v>
      </c>
      <c r="BP22" s="364">
        <f>SUM(BI22:BO22)</f>
        <v>0.17095551663403363</v>
      </c>
      <c r="BQ22" s="77"/>
      <c r="BR22" s="82">
        <f>K22/100*'8. GVA assumptions'!$F$8</f>
        <v>0</v>
      </c>
      <c r="BS22" s="77">
        <f>L22/100*'8. GVA assumptions'!$F$8</f>
        <v>1.992780324030699E-2</v>
      </c>
      <c r="BT22" s="78">
        <f>M22/100*'8. GVA assumptions'!$F$8</f>
        <v>1.992780324030699E-2</v>
      </c>
      <c r="BU22" s="77">
        <f>N22/100*'8. GVA assumptions'!$F$11</f>
        <v>0</v>
      </c>
      <c r="BV22" s="77">
        <f>O22/100*'8. GVA assumptions'!$F$11</f>
        <v>0.13851744366474547</v>
      </c>
      <c r="BW22" s="78">
        <f>P22/100*'8. GVA assumptions'!$F$11</f>
        <v>0.13851744366474547</v>
      </c>
      <c r="BX22" s="77">
        <f>Q22/100*'8. GVA assumptions'!$F$12</f>
        <v>0</v>
      </c>
      <c r="BY22" s="77">
        <f>R22/100*'8. GVA assumptions'!$F$12</f>
        <v>0</v>
      </c>
      <c r="BZ22" s="78">
        <f>S22/100*'8. GVA assumptions'!$F$12</f>
        <v>0</v>
      </c>
      <c r="CA22" s="77">
        <f>T22/100*'8. GVA assumptions'!$F$13</f>
        <v>0</v>
      </c>
      <c r="CB22" s="77">
        <f>U22/100*'8. GVA assumptions'!$F$13</f>
        <v>0</v>
      </c>
      <c r="CC22" s="78">
        <f>V22/100*'8. GVA assumptions'!$F$13</f>
        <v>0</v>
      </c>
      <c r="CD22" s="77">
        <f>W22/100*'8. GVA assumptions'!$F$14</f>
        <v>0</v>
      </c>
      <c r="CE22" s="77">
        <f>X22/100*'8. GVA assumptions'!$F$14</f>
        <v>0</v>
      </c>
      <c r="CF22" s="78">
        <f>Y22/100*'8. GVA assumptions'!$F$14</f>
        <v>0</v>
      </c>
      <c r="CG22" s="77">
        <f>Z22/100*'8. GVA assumptions'!$F$15</f>
        <v>0</v>
      </c>
      <c r="CH22" s="77">
        <f>AA22/100*'8. GVA assumptions'!$F$15</f>
        <v>0</v>
      </c>
      <c r="CI22" s="78">
        <f>AB22/100*'8. GVA assumptions'!$F$15</f>
        <v>0</v>
      </c>
      <c r="CJ22" s="77">
        <f>AC22/100*'8. GVA assumptions'!$F$16</f>
        <v>0</v>
      </c>
      <c r="CK22" s="77">
        <f>AD22/100*'8. GVA assumptions'!$F$16</f>
        <v>0</v>
      </c>
      <c r="CL22" s="78">
        <f>AE22/100*'8. GVA assumptions'!$F$16</f>
        <v>0</v>
      </c>
      <c r="CM22" s="82">
        <f t="shared" si="7"/>
        <v>0</v>
      </c>
      <c r="CN22" s="77">
        <f t="shared" si="7"/>
        <v>0.15844524690505246</v>
      </c>
      <c r="CO22" s="77">
        <f t="shared" si="7"/>
        <v>0.15844524690505246</v>
      </c>
      <c r="CP22" s="82">
        <f>AI22/100*'8. GVA assumptions'!F$8</f>
        <v>0</v>
      </c>
      <c r="CQ22" s="78">
        <f>AJ22/100*'8. GVA assumptions'!F$8</f>
        <v>1.992780324030699E-2</v>
      </c>
      <c r="CR22" s="82">
        <f>AK22/100*'8. GVA assumptions'!F$11</f>
        <v>0</v>
      </c>
      <c r="CS22" s="78">
        <f>AL22/100*'8. GVA assumptions'!F$11</f>
        <v>0.13851744366474547</v>
      </c>
      <c r="CT22" s="82">
        <f>AM22/100*'8. GVA assumptions'!F$12</f>
        <v>0</v>
      </c>
      <c r="CU22" s="78">
        <f>AN22/100*'8. GVA assumptions'!F$12</f>
        <v>0</v>
      </c>
      <c r="CV22" s="82">
        <f>AO22/100*'8. GVA assumptions'!F$13</f>
        <v>0</v>
      </c>
      <c r="CW22" s="78">
        <f>AP22/100*'8. GVA assumptions'!F$13</f>
        <v>0</v>
      </c>
      <c r="CX22" s="82">
        <f>AQ22/100*'8. GVA assumptions'!$F$14</f>
        <v>0</v>
      </c>
      <c r="CY22" s="78">
        <f>AR22/100*'8. GVA assumptions'!$F$14</f>
        <v>0</v>
      </c>
      <c r="CZ22" s="82">
        <f>AS22/100*'8. GVA assumptions'!$F$15</f>
        <v>0</v>
      </c>
      <c r="DA22" s="78">
        <f>AT22/100*'8. GVA assumptions'!$F$15</f>
        <v>0</v>
      </c>
      <c r="DB22" s="77">
        <f>AU22/100*'8. GVA assumptions'!$F$16</f>
        <v>0</v>
      </c>
      <c r="DC22" s="78">
        <f>AV22/100*'8. GVA assumptions'!$F$16</f>
        <v>0</v>
      </c>
      <c r="DD22" s="82">
        <f t="shared" si="8"/>
        <v>0</v>
      </c>
      <c r="DE22" s="77">
        <f t="shared" si="8"/>
        <v>0.15844524690505246</v>
      </c>
      <c r="DF22" s="88">
        <f>AY22/100*'8. GVA assumptions'!$F$8</f>
        <v>9.9639016201534952E-3</v>
      </c>
      <c r="DG22" s="9">
        <f>AZ22/100*'8. GVA assumptions'!$F$11</f>
        <v>6.9258721832372735E-2</v>
      </c>
      <c r="DH22" s="9">
        <f>BA22/100*'8. GVA assumptions'!$F$12</f>
        <v>0</v>
      </c>
      <c r="DI22" s="9">
        <f>BB22/100*'8. GVA assumptions'!$F$13</f>
        <v>0</v>
      </c>
      <c r="DJ22" s="9">
        <f>BC22/100*'8. GVA assumptions'!$F$14</f>
        <v>0</v>
      </c>
      <c r="DK22" s="9">
        <f>BD22/100*'8. GVA assumptions'!$F$15</f>
        <v>0</v>
      </c>
      <c r="DL22" s="69">
        <f>BE22/100*'8. GVA assumptions'!$F$16</f>
        <v>0</v>
      </c>
      <c r="DM22" s="134">
        <f t="shared" si="10"/>
        <v>7.9222623452526231E-2</v>
      </c>
      <c r="DN22" s="140">
        <f t="shared" si="9"/>
        <v>1.1259438751460078</v>
      </c>
    </row>
    <row r="23" spans="1:429" s="83" customFormat="1">
      <c r="A23" s="276" t="s">
        <v>383</v>
      </c>
      <c r="B23" s="181">
        <v>3.9256468777500008E-3</v>
      </c>
      <c r="C23" s="77">
        <v>0.25735402627724802</v>
      </c>
      <c r="D23" s="77">
        <v>0</v>
      </c>
      <c r="E23" s="77">
        <v>6.6197914993750009E-2</v>
      </c>
      <c r="F23" s="77">
        <v>0</v>
      </c>
      <c r="G23" s="77">
        <v>4.0818377500000004E-6</v>
      </c>
      <c r="H23" s="354">
        <v>0</v>
      </c>
      <c r="I23" s="364">
        <f t="shared" si="0"/>
        <v>0.32748166998649803</v>
      </c>
      <c r="J23" s="123"/>
      <c r="K23" s="82">
        <v>3.9256468777500008E-3</v>
      </c>
      <c r="L23" s="77">
        <v>3.9256468777500008E-3</v>
      </c>
      <c r="M23" s="78"/>
      <c r="N23" s="82">
        <v>0.25735402627724802</v>
      </c>
      <c r="O23" s="77">
        <v>0.25735402627724802</v>
      </c>
      <c r="P23" s="78"/>
      <c r="Q23" s="82"/>
      <c r="R23" s="77">
        <v>0</v>
      </c>
      <c r="S23" s="78"/>
      <c r="T23" s="82">
        <v>6.6197914993750009E-2</v>
      </c>
      <c r="U23" s="77">
        <v>6.6197914993750009E-2</v>
      </c>
      <c r="V23" s="78"/>
      <c r="W23" s="82"/>
      <c r="X23" s="77"/>
      <c r="Y23" s="78"/>
      <c r="Z23" s="82">
        <v>4.0818377500000004E-6</v>
      </c>
      <c r="AA23" s="77">
        <v>4.0818377500000004E-6</v>
      </c>
      <c r="AB23" s="78"/>
      <c r="AC23" s="77"/>
      <c r="AD23" s="77"/>
      <c r="AE23" s="78"/>
      <c r="AF23" s="82">
        <f t="shared" si="1"/>
        <v>0.32748166998649803</v>
      </c>
      <c r="AG23" s="77">
        <f t="shared" si="1"/>
        <v>0.32748166998649803</v>
      </c>
      <c r="AH23" s="77">
        <f t="shared" si="1"/>
        <v>0</v>
      </c>
      <c r="AI23" s="82">
        <f>K23</f>
        <v>3.9256468777500008E-3</v>
      </c>
      <c r="AJ23" s="78">
        <f>L23</f>
        <v>3.9256468777500008E-3</v>
      </c>
      <c r="AK23" s="82">
        <f>N23</f>
        <v>0.25735402627724802</v>
      </c>
      <c r="AL23" s="78">
        <f>O23</f>
        <v>0.25735402627724802</v>
      </c>
      <c r="AM23" s="82">
        <v>0</v>
      </c>
      <c r="AN23" s="78">
        <v>0</v>
      </c>
      <c r="AO23" s="82">
        <f>T23</f>
        <v>6.6197914993750009E-2</v>
      </c>
      <c r="AP23" s="78">
        <f>U23</f>
        <v>6.6197914993750009E-2</v>
      </c>
      <c r="AQ23" s="82"/>
      <c r="AR23" s="78"/>
      <c r="AS23" s="82">
        <f>Z23</f>
        <v>4.0818377500000004E-6</v>
      </c>
      <c r="AT23" s="78">
        <f>AA23</f>
        <v>4.0818377500000004E-6</v>
      </c>
      <c r="AU23" s="77"/>
      <c r="AV23" s="78"/>
      <c r="AW23" s="82">
        <f t="shared" si="3"/>
        <v>0.32748166998649803</v>
      </c>
      <c r="AX23" s="77">
        <f t="shared" si="3"/>
        <v>0.32748166998649803</v>
      </c>
      <c r="AY23" s="138">
        <f>AI23+((AJ23-AI23)*'9. BE assumptions'!T23)</f>
        <v>3.9256468777500008E-3</v>
      </c>
      <c r="AZ23" s="139">
        <f>AK23+((AL23-AK23)*'9. BE assumptions'!U23)</f>
        <v>0.25735402627724802</v>
      </c>
      <c r="BA23" s="139">
        <f>AM23+((AN23-AM23)*'9. BE assumptions'!V23)</f>
        <v>0</v>
      </c>
      <c r="BB23" s="139">
        <f>AO23+((AP23-AO23)*'9. BE assumptions'!W23)</f>
        <v>6.6197914993750009E-2</v>
      </c>
      <c r="BC23" s="139">
        <f>AQ23+((AR23-AQ23)*'9. BE assumptions'!X23)</f>
        <v>0</v>
      </c>
      <c r="BD23" s="139">
        <f>AS23+((AT23-AS23)*'9. BE assumptions'!Y23)</f>
        <v>4.0818377500000004E-6</v>
      </c>
      <c r="BE23" s="140">
        <f>AU23+((AV23-AU23)*'9. BE assumptions'!Z23)</f>
        <v>0</v>
      </c>
      <c r="BF23" s="139">
        <f t="shared" si="4"/>
        <v>0.32748166998649803</v>
      </c>
      <c r="BG23" s="140">
        <f t="shared" si="5"/>
        <v>4.6543015678449571</v>
      </c>
      <c r="BH23" s="77"/>
      <c r="BI23" s="82">
        <f>B23/100*'8. GVA assumptions'!$F$8</f>
        <v>1.8645379113707184E-3</v>
      </c>
      <c r="BJ23" s="77">
        <f>C23/100*'8. GVA assumptions'!$F$11</f>
        <v>0.10288007066061948</v>
      </c>
      <c r="BK23" s="77">
        <f>D23/100*'8. GVA assumptions'!$F$12</f>
        <v>0</v>
      </c>
      <c r="BL23" s="77">
        <f>E23/100*'8. GVA assumptions'!$F$13</f>
        <v>3.2054250447502423E-2</v>
      </c>
      <c r="BM23" s="77">
        <f>F23/100*'8. GVA assumptions'!$F$14</f>
        <v>0</v>
      </c>
      <c r="BN23" s="77">
        <f>G23/100*'8. GVA assumptions'!$F$15</f>
        <v>2.3972399808556052E-6</v>
      </c>
      <c r="BO23" s="77">
        <f>H23/100*'8. GVA assumptions'!$F$16</f>
        <v>0</v>
      </c>
      <c r="BP23" s="364">
        <f t="shared" si="6"/>
        <v>0.13680125625947348</v>
      </c>
      <c r="BQ23" s="77"/>
      <c r="BR23" s="82">
        <f>K23/100*'8. GVA assumptions'!$F$8</f>
        <v>1.8645379113707184E-3</v>
      </c>
      <c r="BS23" s="77">
        <f>L23/100*'8. GVA assumptions'!$F$8</f>
        <v>1.8645379113707184E-3</v>
      </c>
      <c r="BT23" s="78">
        <f>M23/100*'8. GVA assumptions'!$F$8</f>
        <v>0</v>
      </c>
      <c r="BU23" s="77">
        <f>N23/100*'8. GVA assumptions'!$F$11</f>
        <v>0.10288007066061948</v>
      </c>
      <c r="BV23" s="77">
        <f>O23/100*'8. GVA assumptions'!$F$11</f>
        <v>0.10288007066061948</v>
      </c>
      <c r="BW23" s="78">
        <f>P23/100*'8. GVA assumptions'!$F$11</f>
        <v>0</v>
      </c>
      <c r="BX23" s="77">
        <f>Q23/100*'8. GVA assumptions'!$F$12</f>
        <v>0</v>
      </c>
      <c r="BY23" s="77">
        <f>R23/100*'8. GVA assumptions'!$F$12</f>
        <v>0</v>
      </c>
      <c r="BZ23" s="78">
        <f>S23/100*'8. GVA assumptions'!$F$12</f>
        <v>0</v>
      </c>
      <c r="CA23" s="77">
        <f>T23/100*'8. GVA assumptions'!$F$13</f>
        <v>3.2054250447502423E-2</v>
      </c>
      <c r="CB23" s="77">
        <f>U23/100*'8. GVA assumptions'!$F$13</f>
        <v>3.2054250447502423E-2</v>
      </c>
      <c r="CC23" s="78">
        <f>V23/100*'8. GVA assumptions'!$F$13</f>
        <v>0</v>
      </c>
      <c r="CD23" s="77">
        <f>W23/100*'8. GVA assumptions'!$F$14</f>
        <v>0</v>
      </c>
      <c r="CE23" s="77">
        <f>X23/100*'8. GVA assumptions'!$F$14</f>
        <v>0</v>
      </c>
      <c r="CF23" s="78">
        <f>Y23/100*'8. GVA assumptions'!$F$14</f>
        <v>0</v>
      </c>
      <c r="CG23" s="77">
        <f>Z23/100*'8. GVA assumptions'!$F$15</f>
        <v>2.3972399808556052E-6</v>
      </c>
      <c r="CH23" s="77">
        <f>AA23/100*'8. GVA assumptions'!$F$15</f>
        <v>2.3972399808556052E-6</v>
      </c>
      <c r="CI23" s="78">
        <f>AB23/100*'8. GVA assumptions'!$F$15</f>
        <v>0</v>
      </c>
      <c r="CJ23" s="77">
        <f>AC23/100*'8. GVA assumptions'!$F$16</f>
        <v>0</v>
      </c>
      <c r="CK23" s="77">
        <f>AD23/100*'8. GVA assumptions'!$F$16</f>
        <v>0</v>
      </c>
      <c r="CL23" s="78">
        <f>AE23/100*'8. GVA assumptions'!$F$16</f>
        <v>0</v>
      </c>
      <c r="CM23" s="82">
        <f t="shared" si="7"/>
        <v>0.13680125625947348</v>
      </c>
      <c r="CN23" s="77">
        <f t="shared" si="7"/>
        <v>0.13680125625947348</v>
      </c>
      <c r="CO23" s="77">
        <f t="shared" si="7"/>
        <v>0</v>
      </c>
      <c r="CP23" s="82">
        <f>AI23/100*'8. GVA assumptions'!F$8</f>
        <v>1.8645379113707184E-3</v>
      </c>
      <c r="CQ23" s="78">
        <f>AJ23/100*'8. GVA assumptions'!F$8</f>
        <v>1.8645379113707184E-3</v>
      </c>
      <c r="CR23" s="82">
        <f>AK23/100*'8. GVA assumptions'!F$11</f>
        <v>0.10288007066061948</v>
      </c>
      <c r="CS23" s="78">
        <f>AL23/100*'8. GVA assumptions'!F$11</f>
        <v>0.10288007066061948</v>
      </c>
      <c r="CT23" s="82">
        <f>AM23/100*'8. GVA assumptions'!F$12</f>
        <v>0</v>
      </c>
      <c r="CU23" s="78">
        <f>AN23/100*'8. GVA assumptions'!F$12</f>
        <v>0</v>
      </c>
      <c r="CV23" s="82">
        <f>AO23/100*'8. GVA assumptions'!F$13</f>
        <v>3.2054250447502423E-2</v>
      </c>
      <c r="CW23" s="78">
        <f>AP23/100*'8. GVA assumptions'!F$13</f>
        <v>3.2054250447502423E-2</v>
      </c>
      <c r="CX23" s="82">
        <f>AQ23/100*'8. GVA assumptions'!$F$14</f>
        <v>0</v>
      </c>
      <c r="CY23" s="78">
        <f>AR23/100*'8. GVA assumptions'!$F$14</f>
        <v>0</v>
      </c>
      <c r="CZ23" s="82">
        <f>AS23/100*'8. GVA assumptions'!$F$15</f>
        <v>2.3972399808556052E-6</v>
      </c>
      <c r="DA23" s="78">
        <f>AT23/100*'8. GVA assumptions'!$F$15</f>
        <v>2.3972399808556052E-6</v>
      </c>
      <c r="DB23" s="77">
        <f>AU23/100*'8. GVA assumptions'!$F$16</f>
        <v>0</v>
      </c>
      <c r="DC23" s="78">
        <f>AV23/100*'8. GVA assumptions'!$F$16</f>
        <v>0</v>
      </c>
      <c r="DD23" s="82">
        <f t="shared" si="8"/>
        <v>0.13680125625947348</v>
      </c>
      <c r="DE23" s="77">
        <f t="shared" si="8"/>
        <v>0.13680125625947348</v>
      </c>
      <c r="DF23" s="88">
        <f>AY23/100*'8. GVA assumptions'!$F$8</f>
        <v>1.8645379113707184E-3</v>
      </c>
      <c r="DG23" s="9">
        <f>AZ23/100*'8. GVA assumptions'!$F$11</f>
        <v>0.10288007066061948</v>
      </c>
      <c r="DH23" s="9">
        <f>BA23/100*'8. GVA assumptions'!$F$12</f>
        <v>0</v>
      </c>
      <c r="DI23" s="9">
        <f>BB23/100*'8. GVA assumptions'!$F$13</f>
        <v>3.2054250447502423E-2</v>
      </c>
      <c r="DJ23" s="9">
        <f>BC23/100*'8. GVA assumptions'!$F$14</f>
        <v>0</v>
      </c>
      <c r="DK23" s="9">
        <f>BD23/100*'8. GVA assumptions'!$F$15</f>
        <v>2.3972399808556052E-6</v>
      </c>
      <c r="DL23" s="69">
        <f>BE23/100*'8. GVA assumptions'!$F$16</f>
        <v>0</v>
      </c>
      <c r="DM23" s="134">
        <f>SUM(DF23:DL23)</f>
        <v>0.13680125625947348</v>
      </c>
      <c r="DN23" s="140">
        <f t="shared" si="9"/>
        <v>1.9442746261733641</v>
      </c>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c r="IU23" s="80"/>
      <c r="IV23" s="80"/>
      <c r="IW23" s="80"/>
      <c r="IX23" s="80"/>
      <c r="IY23" s="80"/>
      <c r="IZ23" s="80"/>
      <c r="JA23" s="80"/>
      <c r="JB23" s="80"/>
      <c r="JC23" s="80"/>
      <c r="JD23" s="80"/>
      <c r="JE23" s="80"/>
      <c r="JF23" s="80"/>
      <c r="JG23" s="80"/>
      <c r="JH23" s="80"/>
      <c r="JI23" s="80"/>
      <c r="JJ23" s="80"/>
      <c r="JK23" s="80"/>
      <c r="JL23" s="80"/>
      <c r="JM23" s="80"/>
      <c r="JN23" s="80"/>
      <c r="JO23" s="80"/>
      <c r="JP23" s="80"/>
      <c r="JQ23" s="80"/>
      <c r="JR23" s="80"/>
      <c r="JS23" s="80"/>
      <c r="JT23" s="80"/>
      <c r="JU23" s="80"/>
      <c r="JV23" s="80"/>
      <c r="JW23" s="80"/>
      <c r="JX23" s="80"/>
      <c r="JY23" s="80"/>
      <c r="JZ23" s="80"/>
      <c r="KA23" s="80"/>
      <c r="KB23" s="80"/>
      <c r="KC23" s="80"/>
      <c r="KD23" s="80"/>
      <c r="KE23" s="80"/>
      <c r="KF23" s="80"/>
      <c r="KG23" s="80"/>
      <c r="KH23" s="80"/>
      <c r="KI23" s="80"/>
      <c r="KJ23" s="80"/>
      <c r="KK23" s="80"/>
      <c r="KL23" s="80"/>
      <c r="KM23" s="80"/>
      <c r="KN23" s="80"/>
      <c r="KO23" s="80"/>
      <c r="KP23" s="80"/>
      <c r="KQ23" s="80"/>
      <c r="KR23" s="80"/>
      <c r="KS23" s="80"/>
      <c r="KT23" s="80"/>
      <c r="KU23" s="80"/>
      <c r="KV23" s="80"/>
      <c r="KW23" s="80"/>
      <c r="KX23" s="80"/>
      <c r="KY23" s="80"/>
      <c r="KZ23" s="80"/>
      <c r="LA23" s="80"/>
      <c r="LB23" s="80"/>
      <c r="LC23" s="80"/>
      <c r="LD23" s="80"/>
      <c r="LE23" s="80"/>
      <c r="LF23" s="80"/>
      <c r="LG23" s="80"/>
      <c r="LH23" s="80"/>
      <c r="LI23" s="80"/>
      <c r="LJ23" s="80"/>
      <c r="LK23" s="80"/>
      <c r="LL23" s="80"/>
      <c r="LM23" s="80"/>
      <c r="LN23" s="80"/>
      <c r="LO23" s="80"/>
      <c r="LP23" s="80"/>
      <c r="LQ23" s="80"/>
      <c r="LR23" s="80"/>
      <c r="LS23" s="80"/>
      <c r="LT23" s="80"/>
      <c r="LU23" s="80"/>
      <c r="LV23" s="80"/>
      <c r="LW23" s="80"/>
      <c r="LX23" s="80"/>
      <c r="LY23" s="80"/>
      <c r="LZ23" s="80"/>
      <c r="MA23" s="80"/>
      <c r="MB23" s="80"/>
      <c r="MC23" s="80"/>
      <c r="MD23" s="80"/>
      <c r="ME23" s="80"/>
      <c r="MF23" s="80"/>
      <c r="MG23" s="80"/>
      <c r="MH23" s="80"/>
      <c r="MI23" s="80"/>
      <c r="MJ23" s="80"/>
      <c r="MK23" s="80"/>
      <c r="ML23" s="80"/>
      <c r="MM23" s="80"/>
      <c r="MN23" s="80"/>
      <c r="MO23" s="80"/>
      <c r="MP23" s="80"/>
      <c r="MQ23" s="80"/>
      <c r="MR23" s="80"/>
      <c r="MS23" s="80"/>
      <c r="MT23" s="80"/>
      <c r="MU23" s="80"/>
      <c r="MV23" s="80"/>
      <c r="MW23" s="80"/>
      <c r="MX23" s="80"/>
      <c r="MY23" s="80"/>
      <c r="MZ23" s="80"/>
      <c r="NA23" s="80"/>
      <c r="NB23" s="80"/>
      <c r="NC23" s="80"/>
      <c r="ND23" s="80"/>
      <c r="NE23" s="80"/>
      <c r="NF23" s="80"/>
      <c r="NG23" s="80"/>
      <c r="NH23" s="80"/>
      <c r="NI23" s="80"/>
      <c r="NJ23" s="80"/>
      <c r="NK23" s="80"/>
      <c r="NL23" s="80"/>
      <c r="NM23" s="80"/>
      <c r="NN23" s="80"/>
      <c r="NO23" s="80"/>
      <c r="NP23" s="80"/>
      <c r="NQ23" s="80"/>
      <c r="NR23" s="80"/>
      <c r="NS23" s="80"/>
      <c r="NT23" s="80"/>
      <c r="NU23" s="80"/>
      <c r="NV23" s="80"/>
      <c r="NW23" s="80"/>
      <c r="NX23" s="80"/>
      <c r="NY23" s="80"/>
      <c r="NZ23" s="80"/>
      <c r="OA23" s="80"/>
      <c r="OB23" s="80"/>
      <c r="OC23" s="80"/>
      <c r="OD23" s="80"/>
      <c r="OE23" s="80"/>
      <c r="OF23" s="80"/>
      <c r="OG23" s="80"/>
      <c r="OH23" s="80"/>
      <c r="OI23" s="80"/>
      <c r="OJ23" s="80"/>
      <c r="OK23" s="80"/>
      <c r="OL23" s="80"/>
      <c r="OM23" s="80"/>
      <c r="ON23" s="80"/>
      <c r="OO23" s="80"/>
      <c r="OP23" s="80"/>
      <c r="OQ23" s="80"/>
      <c r="OR23" s="80"/>
      <c r="OS23" s="80"/>
      <c r="OT23" s="80"/>
      <c r="OU23" s="80"/>
      <c r="OV23" s="80"/>
      <c r="OW23" s="80"/>
      <c r="OX23" s="80"/>
      <c r="OY23" s="80"/>
      <c r="OZ23" s="80"/>
      <c r="PA23" s="80"/>
      <c r="PB23" s="80"/>
      <c r="PC23" s="80"/>
      <c r="PD23" s="80"/>
      <c r="PE23" s="80"/>
      <c r="PF23" s="80"/>
      <c r="PG23" s="80"/>
      <c r="PH23" s="80"/>
      <c r="PI23" s="80"/>
      <c r="PJ23" s="80"/>
      <c r="PK23" s="80"/>
      <c r="PL23" s="80"/>
      <c r="PM23" s="80"/>
    </row>
    <row r="24" spans="1:429" s="83" customFormat="1">
      <c r="A24" s="276" t="s">
        <v>384</v>
      </c>
      <c r="B24" s="181">
        <v>0</v>
      </c>
      <c r="C24" s="77">
        <v>0</v>
      </c>
      <c r="D24" s="77">
        <v>0</v>
      </c>
      <c r="E24" s="77">
        <v>9.9435037748300998E-5</v>
      </c>
      <c r="F24" s="77">
        <v>0</v>
      </c>
      <c r="G24" s="77">
        <v>0</v>
      </c>
      <c r="H24" s="354">
        <v>0</v>
      </c>
      <c r="I24" s="364">
        <f t="shared" si="0"/>
        <v>9.9435037748300998E-5</v>
      </c>
      <c r="J24" s="123"/>
      <c r="K24" s="82"/>
      <c r="L24" s="77"/>
      <c r="M24" s="78"/>
      <c r="N24" s="82"/>
      <c r="O24" s="77"/>
      <c r="P24" s="78"/>
      <c r="Q24" s="82"/>
      <c r="R24" s="77"/>
      <c r="S24" s="78"/>
      <c r="T24" s="82">
        <v>9.9435037748300998E-5</v>
      </c>
      <c r="U24" s="77">
        <v>9.9435037748300998E-5</v>
      </c>
      <c r="V24" s="78"/>
      <c r="W24" s="82"/>
      <c r="X24" s="77"/>
      <c r="Y24" s="78"/>
      <c r="Z24" s="82"/>
      <c r="AA24" s="77"/>
      <c r="AB24" s="78"/>
      <c r="AC24" s="77"/>
      <c r="AD24" s="77"/>
      <c r="AE24" s="78"/>
      <c r="AF24" s="82">
        <f t="shared" si="1"/>
        <v>9.9435037748300998E-5</v>
      </c>
      <c r="AG24" s="77">
        <f t="shared" si="1"/>
        <v>9.9435037748300998E-5</v>
      </c>
      <c r="AH24" s="77">
        <f t="shared" si="1"/>
        <v>0</v>
      </c>
      <c r="AI24" s="82"/>
      <c r="AJ24" s="78"/>
      <c r="AK24" s="82"/>
      <c r="AL24" s="78"/>
      <c r="AM24" s="174"/>
      <c r="AN24" s="175"/>
      <c r="AO24" s="82">
        <f>T24</f>
        <v>9.9435037748300998E-5</v>
      </c>
      <c r="AP24" s="78">
        <f>U24</f>
        <v>9.9435037748300998E-5</v>
      </c>
      <c r="AQ24" s="82"/>
      <c r="AR24" s="78"/>
      <c r="AS24" s="82"/>
      <c r="AT24" s="78"/>
      <c r="AU24" s="77"/>
      <c r="AV24" s="78"/>
      <c r="AW24" s="82">
        <f t="shared" si="3"/>
        <v>9.9435037748300998E-5</v>
      </c>
      <c r="AX24" s="77">
        <f t="shared" si="3"/>
        <v>9.9435037748300998E-5</v>
      </c>
      <c r="AY24" s="138">
        <f>AI24+((AJ24-AI24)*'9. BE assumptions'!T24)</f>
        <v>0</v>
      </c>
      <c r="AZ24" s="139">
        <f>AK24+((AL24-AK24)*'9. BE assumptions'!U24)</f>
        <v>0</v>
      </c>
      <c r="BA24" s="139">
        <f>AM24+((AN24-AM24)*'9. BE assumptions'!V24)</f>
        <v>0</v>
      </c>
      <c r="BB24" s="139">
        <f>AO24+((AP24-AO24)*'9. BE assumptions'!W24)</f>
        <v>9.9435037748300998E-5</v>
      </c>
      <c r="BC24" s="139">
        <f>AQ24+((AR24-AQ24)*'9. BE assumptions'!X24)</f>
        <v>0</v>
      </c>
      <c r="BD24" s="139">
        <f>AS24+((AT24-AS24)*'9. BE assumptions'!Y24)</f>
        <v>0</v>
      </c>
      <c r="BE24" s="140">
        <f>AU24+((AV24-AU24)*'9. BE assumptions'!Z24)</f>
        <v>0</v>
      </c>
      <c r="BF24" s="139">
        <f t="shared" si="4"/>
        <v>9.9435037748300998E-5</v>
      </c>
      <c r="BG24" s="140">
        <f t="shared" si="5"/>
        <v>1.4132108588237049E-3</v>
      </c>
      <c r="BH24" s="77"/>
      <c r="BI24" s="82">
        <f>B24/100*'8. GVA assumptions'!$F$8</f>
        <v>0</v>
      </c>
      <c r="BJ24" s="77">
        <f>C24/100*'8. GVA assumptions'!$F$11</f>
        <v>0</v>
      </c>
      <c r="BK24" s="77">
        <f>D24/100*'8. GVA assumptions'!$F$12</f>
        <v>0</v>
      </c>
      <c r="BL24" s="77">
        <f>E24/100*'8. GVA assumptions'!$F$13</f>
        <v>4.8148277835364213E-5</v>
      </c>
      <c r="BM24" s="77">
        <f>F24/100*'8. GVA assumptions'!$F$14</f>
        <v>0</v>
      </c>
      <c r="BN24" s="77">
        <f>G24/100*'8. GVA assumptions'!$F$15</f>
        <v>0</v>
      </c>
      <c r="BO24" s="77">
        <f>H24/100*'8. GVA assumptions'!$F$16</f>
        <v>0</v>
      </c>
      <c r="BP24" s="364">
        <f t="shared" si="6"/>
        <v>4.8148277835364213E-5</v>
      </c>
      <c r="BQ24" s="77"/>
      <c r="BR24" s="82">
        <f>K24/100*'8. GVA assumptions'!$F$8</f>
        <v>0</v>
      </c>
      <c r="BS24" s="77">
        <f>L24/100*'8. GVA assumptions'!$F$8</f>
        <v>0</v>
      </c>
      <c r="BT24" s="78">
        <f>M24/100*'8. GVA assumptions'!$F$8</f>
        <v>0</v>
      </c>
      <c r="BU24" s="77">
        <f>N24/100*'8. GVA assumptions'!$F$11</f>
        <v>0</v>
      </c>
      <c r="BV24" s="77">
        <f>O24/100*'8. GVA assumptions'!$F$11</f>
        <v>0</v>
      </c>
      <c r="BW24" s="78">
        <f>P24/100*'8. GVA assumptions'!$F$11</f>
        <v>0</v>
      </c>
      <c r="BX24" s="77">
        <f>Q24/100*'8. GVA assumptions'!$F$12</f>
        <v>0</v>
      </c>
      <c r="BY24" s="77">
        <f>R24/100*'8. GVA assumptions'!$F$12</f>
        <v>0</v>
      </c>
      <c r="BZ24" s="78">
        <f>S24/100*'8. GVA assumptions'!$F$12</f>
        <v>0</v>
      </c>
      <c r="CA24" s="77">
        <f>T24/100*'8. GVA assumptions'!$F$13</f>
        <v>4.8148277835364213E-5</v>
      </c>
      <c r="CB24" s="77">
        <f>U24/100*'8. GVA assumptions'!$F$13</f>
        <v>4.8148277835364213E-5</v>
      </c>
      <c r="CC24" s="78">
        <f>V24/100*'8. GVA assumptions'!$F$13</f>
        <v>0</v>
      </c>
      <c r="CD24" s="77">
        <f>W24/100*'8. GVA assumptions'!$F$14</f>
        <v>0</v>
      </c>
      <c r="CE24" s="77">
        <f>X24/100*'8. GVA assumptions'!$F$14</f>
        <v>0</v>
      </c>
      <c r="CF24" s="78">
        <f>Y24/100*'8. GVA assumptions'!$F$14</f>
        <v>0</v>
      </c>
      <c r="CG24" s="77">
        <f>Z24/100*'8. GVA assumptions'!$F$15</f>
        <v>0</v>
      </c>
      <c r="CH24" s="77">
        <f>AA24/100*'8. GVA assumptions'!$F$15</f>
        <v>0</v>
      </c>
      <c r="CI24" s="78">
        <f>AB24/100*'8. GVA assumptions'!$F$15</f>
        <v>0</v>
      </c>
      <c r="CJ24" s="77">
        <f>AC24/100*'8. GVA assumptions'!$F$16</f>
        <v>0</v>
      </c>
      <c r="CK24" s="77">
        <f>AD24/100*'8. GVA assumptions'!$F$16</f>
        <v>0</v>
      </c>
      <c r="CL24" s="78">
        <f>AE24/100*'8. GVA assumptions'!$F$16</f>
        <v>0</v>
      </c>
      <c r="CM24" s="82">
        <f t="shared" si="7"/>
        <v>4.8148277835364213E-5</v>
      </c>
      <c r="CN24" s="77">
        <f t="shared" si="7"/>
        <v>4.8148277835364213E-5</v>
      </c>
      <c r="CO24" s="77">
        <f t="shared" si="7"/>
        <v>0</v>
      </c>
      <c r="CP24" s="82">
        <f>AI24/100*'8. GVA assumptions'!F$8</f>
        <v>0</v>
      </c>
      <c r="CQ24" s="78">
        <f>AJ24/100*'8. GVA assumptions'!F$8</f>
        <v>0</v>
      </c>
      <c r="CR24" s="82">
        <f>AK24/100*'8. GVA assumptions'!F$11</f>
        <v>0</v>
      </c>
      <c r="CS24" s="78">
        <f>AL24/100*'8. GVA assumptions'!F$11</f>
        <v>0</v>
      </c>
      <c r="CT24" s="82">
        <f>AM24/100*'8. GVA assumptions'!F$12</f>
        <v>0</v>
      </c>
      <c r="CU24" s="78">
        <f>AN24/100*'8. GVA assumptions'!F$12</f>
        <v>0</v>
      </c>
      <c r="CV24" s="82">
        <f>AO24/100*'8. GVA assumptions'!F$13</f>
        <v>4.8148277835364213E-5</v>
      </c>
      <c r="CW24" s="78">
        <f>AP24/100*'8. GVA assumptions'!F$13</f>
        <v>4.8148277835364213E-5</v>
      </c>
      <c r="CX24" s="82">
        <f>AQ24/100*'8. GVA assumptions'!$F$14</f>
        <v>0</v>
      </c>
      <c r="CY24" s="78">
        <f>AR24/100*'8. GVA assumptions'!$F$14</f>
        <v>0</v>
      </c>
      <c r="CZ24" s="82">
        <f>AS24/100*'8. GVA assumptions'!$F$15</f>
        <v>0</v>
      </c>
      <c r="DA24" s="78">
        <f>AT24/100*'8. GVA assumptions'!$F$15</f>
        <v>0</v>
      </c>
      <c r="DB24" s="77">
        <f>AU24/100*'8. GVA assumptions'!$F$16</f>
        <v>0</v>
      </c>
      <c r="DC24" s="78">
        <f>AV24/100*'8. GVA assumptions'!$F$16</f>
        <v>0</v>
      </c>
      <c r="DD24" s="82">
        <f t="shared" si="8"/>
        <v>4.8148277835364213E-5</v>
      </c>
      <c r="DE24" s="77">
        <f t="shared" si="8"/>
        <v>4.8148277835364213E-5</v>
      </c>
      <c r="DF24" s="88">
        <f>AY24/100*'8. GVA assumptions'!$F$8</f>
        <v>0</v>
      </c>
      <c r="DG24" s="9">
        <f>AZ24/100*'8. GVA assumptions'!$F$11</f>
        <v>0</v>
      </c>
      <c r="DH24" s="9">
        <f>BA24/100*'8. GVA assumptions'!$F$12</f>
        <v>0</v>
      </c>
      <c r="DI24" s="9">
        <f>BB24/100*'8. GVA assumptions'!$F$13</f>
        <v>4.8148277835364213E-5</v>
      </c>
      <c r="DJ24" s="9">
        <f>BC24/100*'8. GVA assumptions'!$F$14</f>
        <v>0</v>
      </c>
      <c r="DK24" s="9">
        <f>BD24/100*'8. GVA assumptions'!$F$15</f>
        <v>0</v>
      </c>
      <c r="DL24" s="69">
        <f>BE24/100*'8. GVA assumptions'!$F$16</f>
        <v>0</v>
      </c>
      <c r="DM24" s="134">
        <f t="shared" si="10"/>
        <v>4.8148277835364213E-5</v>
      </c>
      <c r="DN24" s="140">
        <f t="shared" si="9"/>
        <v>6.8430274289064724E-4</v>
      </c>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c r="IU24" s="80"/>
      <c r="IV24" s="80"/>
      <c r="IW24" s="80"/>
      <c r="IX24" s="80"/>
      <c r="IY24" s="80"/>
      <c r="IZ24" s="80"/>
      <c r="JA24" s="80"/>
      <c r="JB24" s="80"/>
      <c r="JC24" s="80"/>
      <c r="JD24" s="80"/>
      <c r="JE24" s="80"/>
      <c r="JF24" s="80"/>
      <c r="JG24" s="80"/>
      <c r="JH24" s="80"/>
      <c r="JI24" s="80"/>
      <c r="JJ24" s="80"/>
      <c r="JK24" s="80"/>
      <c r="JL24" s="80"/>
      <c r="JM24" s="80"/>
      <c r="JN24" s="80"/>
      <c r="JO24" s="80"/>
      <c r="JP24" s="80"/>
      <c r="JQ24" s="80"/>
      <c r="JR24" s="80"/>
      <c r="JS24" s="80"/>
      <c r="JT24" s="80"/>
      <c r="JU24" s="80"/>
      <c r="JV24" s="80"/>
      <c r="JW24" s="80"/>
      <c r="JX24" s="80"/>
      <c r="JY24" s="80"/>
      <c r="JZ24" s="80"/>
      <c r="KA24" s="80"/>
      <c r="KB24" s="80"/>
      <c r="KC24" s="80"/>
      <c r="KD24" s="80"/>
      <c r="KE24" s="80"/>
      <c r="KF24" s="80"/>
      <c r="KG24" s="80"/>
      <c r="KH24" s="80"/>
      <c r="KI24" s="80"/>
      <c r="KJ24" s="80"/>
      <c r="KK24" s="80"/>
      <c r="KL24" s="80"/>
      <c r="KM24" s="80"/>
      <c r="KN24" s="80"/>
      <c r="KO24" s="80"/>
      <c r="KP24" s="80"/>
      <c r="KQ24" s="80"/>
      <c r="KR24" s="80"/>
      <c r="KS24" s="80"/>
      <c r="KT24" s="80"/>
      <c r="KU24" s="80"/>
      <c r="KV24" s="80"/>
      <c r="KW24" s="80"/>
      <c r="KX24" s="80"/>
      <c r="KY24" s="80"/>
      <c r="KZ24" s="80"/>
      <c r="LA24" s="80"/>
      <c r="LB24" s="80"/>
      <c r="LC24" s="80"/>
      <c r="LD24" s="80"/>
      <c r="LE24" s="80"/>
      <c r="LF24" s="80"/>
      <c r="LG24" s="80"/>
      <c r="LH24" s="80"/>
      <c r="LI24" s="80"/>
      <c r="LJ24" s="80"/>
      <c r="LK24" s="80"/>
      <c r="LL24" s="80"/>
      <c r="LM24" s="80"/>
      <c r="LN24" s="80"/>
      <c r="LO24" s="80"/>
      <c r="LP24" s="80"/>
      <c r="LQ24" s="80"/>
      <c r="LR24" s="80"/>
      <c r="LS24" s="80"/>
      <c r="LT24" s="80"/>
      <c r="LU24" s="80"/>
      <c r="LV24" s="80"/>
      <c r="LW24" s="80"/>
      <c r="LX24" s="80"/>
      <c r="LY24" s="80"/>
      <c r="LZ24" s="80"/>
      <c r="MA24" s="80"/>
      <c r="MB24" s="80"/>
      <c r="MC24" s="80"/>
      <c r="MD24" s="80"/>
      <c r="ME24" s="80"/>
      <c r="MF24" s="80"/>
      <c r="MG24" s="80"/>
      <c r="MH24" s="80"/>
      <c r="MI24" s="80"/>
      <c r="MJ24" s="80"/>
      <c r="MK24" s="80"/>
      <c r="ML24" s="80"/>
      <c r="MM24" s="80"/>
      <c r="MN24" s="80"/>
      <c r="MO24" s="80"/>
      <c r="MP24" s="80"/>
      <c r="MQ24" s="80"/>
      <c r="MR24" s="80"/>
      <c r="MS24" s="80"/>
      <c r="MT24" s="80"/>
      <c r="MU24" s="80"/>
      <c r="MV24" s="80"/>
      <c r="MW24" s="80"/>
      <c r="MX24" s="80"/>
      <c r="MY24" s="80"/>
      <c r="MZ24" s="80"/>
      <c r="NA24" s="80"/>
      <c r="NB24" s="80"/>
      <c r="NC24" s="80"/>
      <c r="ND24" s="80"/>
      <c r="NE24" s="80"/>
      <c r="NF24" s="80"/>
      <c r="NG24" s="80"/>
      <c r="NH24" s="80"/>
      <c r="NI24" s="80"/>
      <c r="NJ24" s="80"/>
      <c r="NK24" s="80"/>
      <c r="NL24" s="80"/>
      <c r="NM24" s="80"/>
      <c r="NN24" s="80"/>
      <c r="NO24" s="80"/>
      <c r="NP24" s="80"/>
      <c r="NQ24" s="80"/>
      <c r="NR24" s="80"/>
      <c r="NS24" s="80"/>
      <c r="NT24" s="80"/>
      <c r="NU24" s="80"/>
      <c r="NV24" s="80"/>
      <c r="NW24" s="80"/>
      <c r="NX24" s="80"/>
      <c r="NY24" s="80"/>
      <c r="NZ24" s="80"/>
      <c r="OA24" s="80"/>
      <c r="OB24" s="80"/>
      <c r="OC24" s="80"/>
      <c r="OD24" s="80"/>
      <c r="OE24" s="80"/>
      <c r="OF24" s="80"/>
      <c r="OG24" s="80"/>
      <c r="OH24" s="80"/>
      <c r="OI24" s="80"/>
      <c r="OJ24" s="80"/>
      <c r="OK24" s="80"/>
      <c r="OL24" s="80"/>
      <c r="OM24" s="80"/>
      <c r="ON24" s="80"/>
      <c r="OO24" s="80"/>
      <c r="OP24" s="80"/>
      <c r="OQ24" s="80"/>
      <c r="OR24" s="80"/>
      <c r="OS24" s="80"/>
      <c r="OT24" s="80"/>
      <c r="OU24" s="80"/>
      <c r="OV24" s="80"/>
      <c r="OW24" s="80"/>
      <c r="OX24" s="80"/>
      <c r="OY24" s="80"/>
      <c r="OZ24" s="80"/>
      <c r="PA24" s="80"/>
      <c r="PB24" s="80"/>
      <c r="PC24" s="80"/>
      <c r="PD24" s="80"/>
      <c r="PE24" s="80"/>
      <c r="PF24" s="80"/>
      <c r="PG24" s="80"/>
      <c r="PH24" s="80"/>
      <c r="PI24" s="80"/>
      <c r="PJ24" s="80"/>
      <c r="PK24" s="80"/>
      <c r="PL24" s="80"/>
      <c r="PM24" s="80"/>
    </row>
    <row r="25" spans="1:429" s="83" customFormat="1">
      <c r="A25" s="276" t="s">
        <v>385</v>
      </c>
      <c r="B25" s="181">
        <v>0</v>
      </c>
      <c r="C25" s="77">
        <v>0</v>
      </c>
      <c r="D25" s="77">
        <v>0</v>
      </c>
      <c r="E25" s="77">
        <v>0</v>
      </c>
      <c r="F25" s="77">
        <v>0</v>
      </c>
      <c r="G25" s="77">
        <v>4.0488836746395502E-7</v>
      </c>
      <c r="H25" s="354">
        <v>0</v>
      </c>
      <c r="I25" s="364">
        <f t="shared" si="0"/>
        <v>4.0488836746395502E-7</v>
      </c>
      <c r="J25" s="123"/>
      <c r="K25" s="82"/>
      <c r="L25" s="77"/>
      <c r="M25" s="78"/>
      <c r="N25" s="82"/>
      <c r="O25" s="77"/>
      <c r="P25" s="78"/>
      <c r="Q25" s="82"/>
      <c r="R25" s="77"/>
      <c r="S25" s="78"/>
      <c r="T25" s="82"/>
      <c r="U25" s="77"/>
      <c r="V25" s="78"/>
      <c r="W25" s="82"/>
      <c r="X25" s="77"/>
      <c r="Y25" s="78"/>
      <c r="Z25" s="82">
        <v>4.0488836746395502E-7</v>
      </c>
      <c r="AA25" s="77">
        <v>4.0488836746395502E-7</v>
      </c>
      <c r="AB25" s="78"/>
      <c r="AC25" s="77"/>
      <c r="AD25" s="77"/>
      <c r="AE25" s="78"/>
      <c r="AF25" s="82">
        <f t="shared" si="1"/>
        <v>4.0488836746395502E-7</v>
      </c>
      <c r="AG25" s="77">
        <f t="shared" si="1"/>
        <v>4.0488836746395502E-7</v>
      </c>
      <c r="AH25" s="77">
        <f t="shared" si="1"/>
        <v>0</v>
      </c>
      <c r="AI25" s="82"/>
      <c r="AJ25" s="78"/>
      <c r="AK25" s="82"/>
      <c r="AL25" s="78"/>
      <c r="AM25" s="82"/>
      <c r="AN25" s="78"/>
      <c r="AO25" s="82"/>
      <c r="AP25" s="78"/>
      <c r="AQ25" s="82"/>
      <c r="AR25" s="78"/>
      <c r="AS25" s="82">
        <f>Z25</f>
        <v>4.0488836746395502E-7</v>
      </c>
      <c r="AT25" s="78">
        <f>AA25</f>
        <v>4.0488836746395502E-7</v>
      </c>
      <c r="AU25" s="77"/>
      <c r="AV25" s="78"/>
      <c r="AW25" s="82">
        <f t="shared" si="3"/>
        <v>4.0488836746395502E-7</v>
      </c>
      <c r="AX25" s="77">
        <f t="shared" si="3"/>
        <v>4.0488836746395502E-7</v>
      </c>
      <c r="AY25" s="138">
        <f>AI25+((AJ25-AI25)*'9. BE assumptions'!T25)</f>
        <v>0</v>
      </c>
      <c r="AZ25" s="139">
        <f>AK25+((AL25-AK25)*'9. BE assumptions'!U25)</f>
        <v>0</v>
      </c>
      <c r="BA25" s="139">
        <f>AM25+((AN25-AM25)*'9. BE assumptions'!V25)</f>
        <v>0</v>
      </c>
      <c r="BB25" s="139">
        <f>AO25+((AP25-AO25)*'9. BE assumptions'!W25)</f>
        <v>0</v>
      </c>
      <c r="BC25" s="139">
        <f>AQ25+((AR25-AQ25)*'9. BE assumptions'!X25)</f>
        <v>0</v>
      </c>
      <c r="BD25" s="139">
        <f>AS25+((AT25-AS25)*'9. BE assumptions'!Y25)</f>
        <v>4.0488836746395502E-7</v>
      </c>
      <c r="BE25" s="140">
        <f>AU25+((AV25-AU25)*'9. BE assumptions'!Z25)</f>
        <v>0</v>
      </c>
      <c r="BF25" s="139">
        <f t="shared" si="4"/>
        <v>4.0488836746395502E-7</v>
      </c>
      <c r="BG25" s="140">
        <f t="shared" si="5"/>
        <v>5.7544367706667916E-6</v>
      </c>
      <c r="BH25" s="77"/>
      <c r="BI25" s="82">
        <f>B25/100*'8. GVA assumptions'!$F$8</f>
        <v>0</v>
      </c>
      <c r="BJ25" s="77">
        <f>C25/100*'8. GVA assumptions'!$F$11</f>
        <v>0</v>
      </c>
      <c r="BK25" s="77">
        <f>D25/100*'8. GVA assumptions'!$F$12</f>
        <v>0</v>
      </c>
      <c r="BL25" s="77">
        <f>E25/100*'8. GVA assumptions'!$F$13</f>
        <v>0</v>
      </c>
      <c r="BM25" s="77">
        <f>F25/100*'8. GVA assumptions'!$F$14</f>
        <v>0</v>
      </c>
      <c r="BN25" s="77">
        <f>G25/100*'8. GVA assumptions'!$F$15</f>
        <v>2.3778862407452349E-7</v>
      </c>
      <c r="BO25" s="77">
        <f>H25/100*'8. GVA assumptions'!$F$16</f>
        <v>0</v>
      </c>
      <c r="BP25" s="364">
        <f t="shared" si="6"/>
        <v>2.3778862407452349E-7</v>
      </c>
      <c r="BQ25" s="77"/>
      <c r="BR25" s="82">
        <f>K25/100*'8. GVA assumptions'!$F$8</f>
        <v>0</v>
      </c>
      <c r="BS25" s="77">
        <f>L25/100*'8. GVA assumptions'!$F$8</f>
        <v>0</v>
      </c>
      <c r="BT25" s="78">
        <f>M25/100*'8. GVA assumptions'!$F$8</f>
        <v>0</v>
      </c>
      <c r="BU25" s="77">
        <f>N25/100*'8. GVA assumptions'!$F$11</f>
        <v>0</v>
      </c>
      <c r="BV25" s="77">
        <f>O25/100*'8. GVA assumptions'!$F$11</f>
        <v>0</v>
      </c>
      <c r="BW25" s="78">
        <f>P25/100*'8. GVA assumptions'!$F$11</f>
        <v>0</v>
      </c>
      <c r="BX25" s="77">
        <f>Q25/100*'8. GVA assumptions'!$F$12</f>
        <v>0</v>
      </c>
      <c r="BY25" s="77">
        <f>R25/100*'8. GVA assumptions'!$F$12</f>
        <v>0</v>
      </c>
      <c r="BZ25" s="78">
        <f>S25/100*'8. GVA assumptions'!$F$12</f>
        <v>0</v>
      </c>
      <c r="CA25" s="77">
        <f>T25/100*'8. GVA assumptions'!$F$13</f>
        <v>0</v>
      </c>
      <c r="CB25" s="77">
        <f>U25/100*'8. GVA assumptions'!$F$13</f>
        <v>0</v>
      </c>
      <c r="CC25" s="78">
        <f>V25/100*'8. GVA assumptions'!$F$13</f>
        <v>0</v>
      </c>
      <c r="CD25" s="77">
        <f>W25/100*'8. GVA assumptions'!$F$14</f>
        <v>0</v>
      </c>
      <c r="CE25" s="77">
        <f>X25/100*'8. GVA assumptions'!$F$14</f>
        <v>0</v>
      </c>
      <c r="CF25" s="78">
        <f>Y25/100*'8. GVA assumptions'!$F$14</f>
        <v>0</v>
      </c>
      <c r="CG25" s="77">
        <f>Z25/100*'8. GVA assumptions'!$F$15</f>
        <v>2.3778862407452349E-7</v>
      </c>
      <c r="CH25" s="77">
        <f>AA25/100*'8. GVA assumptions'!$F$15</f>
        <v>2.3778862407452349E-7</v>
      </c>
      <c r="CI25" s="78">
        <f>AB25/100*'8. GVA assumptions'!$F$15</f>
        <v>0</v>
      </c>
      <c r="CJ25" s="77">
        <f>AC25/100*'8. GVA assumptions'!$F$16</f>
        <v>0</v>
      </c>
      <c r="CK25" s="77">
        <f>AD25/100*'8. GVA assumptions'!$F$16</f>
        <v>0</v>
      </c>
      <c r="CL25" s="78">
        <f>AE25/100*'8. GVA assumptions'!$F$16</f>
        <v>0</v>
      </c>
      <c r="CM25" s="82">
        <f t="shared" si="7"/>
        <v>2.3778862407452349E-7</v>
      </c>
      <c r="CN25" s="77">
        <f t="shared" si="7"/>
        <v>2.3778862407452349E-7</v>
      </c>
      <c r="CO25" s="77">
        <f t="shared" si="7"/>
        <v>0</v>
      </c>
      <c r="CP25" s="82">
        <f>AI25/100*'8. GVA assumptions'!F$8</f>
        <v>0</v>
      </c>
      <c r="CQ25" s="78">
        <f>AJ25/100*'8. GVA assumptions'!F$8</f>
        <v>0</v>
      </c>
      <c r="CR25" s="82">
        <f>AK25/100*'8. GVA assumptions'!F$11</f>
        <v>0</v>
      </c>
      <c r="CS25" s="78">
        <f>AL25/100*'8. GVA assumptions'!F$11</f>
        <v>0</v>
      </c>
      <c r="CT25" s="82">
        <f>AM25/100*'8. GVA assumptions'!F$12</f>
        <v>0</v>
      </c>
      <c r="CU25" s="78">
        <f>AN25/100*'8. GVA assumptions'!F$12</f>
        <v>0</v>
      </c>
      <c r="CV25" s="82">
        <f>AO25/100*'8. GVA assumptions'!F$13</f>
        <v>0</v>
      </c>
      <c r="CW25" s="78">
        <f>AP25/100*'8. GVA assumptions'!F$13</f>
        <v>0</v>
      </c>
      <c r="CX25" s="82">
        <f>AQ25/100*'8. GVA assumptions'!$F$14</f>
        <v>0</v>
      </c>
      <c r="CY25" s="78">
        <f>AR25/100*'8. GVA assumptions'!$F$14</f>
        <v>0</v>
      </c>
      <c r="CZ25" s="82">
        <f>AS25/100*'8. GVA assumptions'!$F$15</f>
        <v>2.3778862407452349E-7</v>
      </c>
      <c r="DA25" s="78">
        <f>AT25/100*'8. GVA assumptions'!$F$15</f>
        <v>2.3778862407452349E-7</v>
      </c>
      <c r="DB25" s="77">
        <f>AU25/100*'8. GVA assumptions'!$F$16</f>
        <v>0</v>
      </c>
      <c r="DC25" s="78">
        <f>AV25/100*'8. GVA assumptions'!$F$16</f>
        <v>0</v>
      </c>
      <c r="DD25" s="82">
        <f t="shared" si="8"/>
        <v>2.3778862407452349E-7</v>
      </c>
      <c r="DE25" s="77">
        <f t="shared" si="8"/>
        <v>2.3778862407452349E-7</v>
      </c>
      <c r="DF25" s="88">
        <f>AY25/100*'8. GVA assumptions'!$F$8</f>
        <v>0</v>
      </c>
      <c r="DG25" s="9">
        <f>AZ25/100*'8. GVA assumptions'!$F$11</f>
        <v>0</v>
      </c>
      <c r="DH25" s="9">
        <f>BA25/100*'8. GVA assumptions'!$F$12</f>
        <v>0</v>
      </c>
      <c r="DI25" s="9">
        <f>BB25/100*'8. GVA assumptions'!$F$13</f>
        <v>0</v>
      </c>
      <c r="DJ25" s="9">
        <f>BC25/100*'8. GVA assumptions'!$F$14</f>
        <v>0</v>
      </c>
      <c r="DK25" s="9">
        <f>BD25/100*'8. GVA assumptions'!$F$15</f>
        <v>2.3778862407452349E-7</v>
      </c>
      <c r="DL25" s="69">
        <f>BE25/100*'8. GVA assumptions'!$F$16</f>
        <v>0</v>
      </c>
      <c r="DM25" s="134">
        <f t="shared" si="10"/>
        <v>2.3778862407452349E-7</v>
      </c>
      <c r="DN25" s="140">
        <f t="shared" si="9"/>
        <v>3.3795478259634523E-6</v>
      </c>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c r="IU25" s="80"/>
      <c r="IV25" s="80"/>
      <c r="IW25" s="80"/>
      <c r="IX25" s="80"/>
      <c r="IY25" s="80"/>
      <c r="IZ25" s="80"/>
      <c r="JA25" s="80"/>
      <c r="JB25" s="80"/>
      <c r="JC25" s="80"/>
      <c r="JD25" s="80"/>
      <c r="JE25" s="80"/>
      <c r="JF25" s="80"/>
      <c r="JG25" s="80"/>
      <c r="JH25" s="80"/>
      <c r="JI25" s="80"/>
      <c r="JJ25" s="80"/>
      <c r="JK25" s="80"/>
      <c r="JL25" s="80"/>
      <c r="JM25" s="80"/>
      <c r="JN25" s="80"/>
      <c r="JO25" s="80"/>
      <c r="JP25" s="80"/>
      <c r="JQ25" s="80"/>
      <c r="JR25" s="80"/>
      <c r="JS25" s="80"/>
      <c r="JT25" s="80"/>
      <c r="JU25" s="80"/>
      <c r="JV25" s="80"/>
      <c r="JW25" s="80"/>
      <c r="JX25" s="80"/>
      <c r="JY25" s="80"/>
      <c r="JZ25" s="80"/>
      <c r="KA25" s="80"/>
      <c r="KB25" s="80"/>
      <c r="KC25" s="80"/>
      <c r="KD25" s="80"/>
      <c r="KE25" s="80"/>
      <c r="KF25" s="80"/>
      <c r="KG25" s="80"/>
      <c r="KH25" s="80"/>
      <c r="KI25" s="80"/>
      <c r="KJ25" s="80"/>
      <c r="KK25" s="80"/>
      <c r="KL25" s="80"/>
      <c r="KM25" s="80"/>
      <c r="KN25" s="80"/>
      <c r="KO25" s="80"/>
      <c r="KP25" s="80"/>
      <c r="KQ25" s="80"/>
      <c r="KR25" s="80"/>
      <c r="KS25" s="80"/>
      <c r="KT25" s="80"/>
      <c r="KU25" s="80"/>
      <c r="KV25" s="80"/>
      <c r="KW25" s="80"/>
      <c r="KX25" s="80"/>
      <c r="KY25" s="80"/>
      <c r="KZ25" s="80"/>
      <c r="LA25" s="80"/>
      <c r="LB25" s="80"/>
      <c r="LC25" s="80"/>
      <c r="LD25" s="80"/>
      <c r="LE25" s="80"/>
      <c r="LF25" s="80"/>
      <c r="LG25" s="80"/>
      <c r="LH25" s="80"/>
      <c r="LI25" s="80"/>
      <c r="LJ25" s="80"/>
      <c r="LK25" s="80"/>
      <c r="LL25" s="80"/>
      <c r="LM25" s="80"/>
      <c r="LN25" s="80"/>
      <c r="LO25" s="80"/>
      <c r="LP25" s="80"/>
      <c r="LQ25" s="80"/>
      <c r="LR25" s="80"/>
      <c r="LS25" s="80"/>
      <c r="LT25" s="80"/>
      <c r="LU25" s="80"/>
      <c r="LV25" s="80"/>
      <c r="LW25" s="80"/>
      <c r="LX25" s="80"/>
      <c r="LY25" s="80"/>
      <c r="LZ25" s="80"/>
      <c r="MA25" s="80"/>
      <c r="MB25" s="80"/>
      <c r="MC25" s="80"/>
      <c r="MD25" s="80"/>
      <c r="ME25" s="80"/>
      <c r="MF25" s="80"/>
      <c r="MG25" s="80"/>
      <c r="MH25" s="80"/>
      <c r="MI25" s="80"/>
      <c r="MJ25" s="80"/>
      <c r="MK25" s="80"/>
      <c r="ML25" s="80"/>
      <c r="MM25" s="80"/>
      <c r="MN25" s="80"/>
      <c r="MO25" s="80"/>
      <c r="MP25" s="80"/>
      <c r="MQ25" s="80"/>
      <c r="MR25" s="80"/>
      <c r="MS25" s="80"/>
      <c r="MT25" s="80"/>
      <c r="MU25" s="80"/>
      <c r="MV25" s="80"/>
      <c r="MW25" s="80"/>
      <c r="MX25" s="80"/>
      <c r="MY25" s="80"/>
      <c r="MZ25" s="80"/>
      <c r="NA25" s="80"/>
      <c r="NB25" s="80"/>
      <c r="NC25" s="80"/>
      <c r="ND25" s="80"/>
      <c r="NE25" s="80"/>
      <c r="NF25" s="80"/>
      <c r="NG25" s="80"/>
      <c r="NH25" s="80"/>
      <c r="NI25" s="80"/>
      <c r="NJ25" s="80"/>
      <c r="NK25" s="80"/>
      <c r="NL25" s="80"/>
      <c r="NM25" s="80"/>
      <c r="NN25" s="80"/>
      <c r="NO25" s="80"/>
      <c r="NP25" s="80"/>
      <c r="NQ25" s="80"/>
      <c r="NR25" s="80"/>
      <c r="NS25" s="80"/>
      <c r="NT25" s="80"/>
      <c r="NU25" s="80"/>
      <c r="NV25" s="80"/>
      <c r="NW25" s="80"/>
      <c r="NX25" s="80"/>
      <c r="NY25" s="80"/>
      <c r="NZ25" s="80"/>
      <c r="OA25" s="80"/>
      <c r="OB25" s="80"/>
      <c r="OC25" s="80"/>
      <c r="OD25" s="80"/>
      <c r="OE25" s="80"/>
      <c r="OF25" s="80"/>
      <c r="OG25" s="80"/>
      <c r="OH25" s="80"/>
      <c r="OI25" s="80"/>
      <c r="OJ25" s="80"/>
      <c r="OK25" s="80"/>
      <c r="OL25" s="80"/>
      <c r="OM25" s="80"/>
      <c r="ON25" s="80"/>
      <c r="OO25" s="80"/>
      <c r="OP25" s="80"/>
      <c r="OQ25" s="80"/>
      <c r="OR25" s="80"/>
      <c r="OS25" s="80"/>
      <c r="OT25" s="80"/>
      <c r="OU25" s="80"/>
      <c r="OV25" s="80"/>
      <c r="OW25" s="80"/>
      <c r="OX25" s="80"/>
      <c r="OY25" s="80"/>
      <c r="OZ25" s="80"/>
      <c r="PA25" s="80"/>
      <c r="PB25" s="80"/>
      <c r="PC25" s="80"/>
      <c r="PD25" s="80"/>
      <c r="PE25" s="80"/>
      <c r="PF25" s="80"/>
      <c r="PG25" s="80"/>
      <c r="PH25" s="80"/>
      <c r="PI25" s="80"/>
      <c r="PJ25" s="80"/>
      <c r="PK25" s="80"/>
      <c r="PL25" s="80"/>
      <c r="PM25" s="80"/>
    </row>
    <row r="26" spans="1:429" s="83" customFormat="1">
      <c r="A26" s="276" t="s">
        <v>386</v>
      </c>
      <c r="B26" s="181">
        <v>8.1031403884401498E-3</v>
      </c>
      <c r="C26" s="77">
        <v>0.11065128956011874</v>
      </c>
      <c r="D26" s="77">
        <v>4.5020899398553998E-2</v>
      </c>
      <c r="E26" s="77">
        <v>0</v>
      </c>
      <c r="F26" s="77">
        <v>0</v>
      </c>
      <c r="G26" s="77">
        <v>3.2488000000000001E-6</v>
      </c>
      <c r="H26" s="354">
        <v>0</v>
      </c>
      <c r="I26" s="364">
        <f t="shared" si="0"/>
        <v>0.16377857814711289</v>
      </c>
      <c r="J26" s="123"/>
      <c r="K26" s="82">
        <v>8.1031403926901495E-3</v>
      </c>
      <c r="L26" s="77"/>
      <c r="M26" s="78"/>
      <c r="N26" s="82">
        <v>0.11066008803611875</v>
      </c>
      <c r="O26" s="77"/>
      <c r="P26" s="78"/>
      <c r="Q26" s="82">
        <v>4.5020899393553998E-2</v>
      </c>
      <c r="R26" s="77"/>
      <c r="S26" s="78"/>
      <c r="T26" s="82"/>
      <c r="U26" s="77"/>
      <c r="V26" s="78"/>
      <c r="W26" s="82"/>
      <c r="X26" s="77"/>
      <c r="Y26" s="78"/>
      <c r="Z26" s="82">
        <v>3.2488095000000003E-6</v>
      </c>
      <c r="AA26" s="77"/>
      <c r="AB26" s="78"/>
      <c r="AC26" s="77"/>
      <c r="AD26" s="77"/>
      <c r="AE26" s="78"/>
      <c r="AF26" s="82">
        <f t="shared" si="1"/>
        <v>0.16378737663186291</v>
      </c>
      <c r="AG26" s="77">
        <f t="shared" si="1"/>
        <v>0</v>
      </c>
      <c r="AH26" s="77">
        <f t="shared" si="1"/>
        <v>0</v>
      </c>
      <c r="AI26" s="82">
        <f>K26</f>
        <v>8.1031403926901495E-3</v>
      </c>
      <c r="AJ26" s="78">
        <f>K26</f>
        <v>8.1031403926901495E-3</v>
      </c>
      <c r="AK26" s="82">
        <f t="shared" ref="AK26:AK36" si="13">N26</f>
        <v>0.11066008803611875</v>
      </c>
      <c r="AL26" s="78">
        <f>N26</f>
        <v>0.11066008803611875</v>
      </c>
      <c r="AM26" s="82">
        <f>Q26</f>
        <v>4.5020899393553998E-2</v>
      </c>
      <c r="AN26" s="78">
        <f>Q26</f>
        <v>4.5020899393553998E-2</v>
      </c>
      <c r="AO26" s="82"/>
      <c r="AP26" s="78"/>
      <c r="AQ26" s="82"/>
      <c r="AR26" s="78"/>
      <c r="AS26" s="82">
        <f t="shared" ref="AS26:AS35" si="14">Z26</f>
        <v>3.2488095000000003E-6</v>
      </c>
      <c r="AT26" s="78"/>
      <c r="AU26" s="77"/>
      <c r="AV26" s="78"/>
      <c r="AW26" s="82">
        <f t="shared" si="3"/>
        <v>0.16378737663186288</v>
      </c>
      <c r="AX26" s="77">
        <f t="shared" si="3"/>
        <v>0.16378412782236287</v>
      </c>
      <c r="AY26" s="138">
        <f>AI26+((AJ26-AI26)*'9. BE assumptions'!T26)</f>
        <v>8.1031403926901495E-3</v>
      </c>
      <c r="AZ26" s="139">
        <f>AK26+((AL26-AK26)*'9. BE assumptions'!U26)</f>
        <v>0.11066008803611875</v>
      </c>
      <c r="BA26" s="139">
        <f>AM26+((AN26-AM26)*'9. BE assumptions'!V26)</f>
        <v>4.5020899393553998E-2</v>
      </c>
      <c r="BB26" s="139">
        <f>AO26+((AP26-AO26)*'9. BE assumptions'!W26)</f>
        <v>0</v>
      </c>
      <c r="BC26" s="139">
        <f>AQ26+((AR26-AQ26)*'9. BE assumptions'!X26)</f>
        <v>0</v>
      </c>
      <c r="BD26" s="139">
        <f>AS26+((AT26-AS26)*'9. BE assumptions'!Y26)</f>
        <v>1.6244047500000001E-6</v>
      </c>
      <c r="BE26" s="140">
        <f>AU26+((AV26-AU26)*'9. BE assumptions'!Z26)</f>
        <v>0</v>
      </c>
      <c r="BF26" s="139">
        <f t="shared" si="4"/>
        <v>0.16378575222711289</v>
      </c>
      <c r="BG26" s="140">
        <f t="shared" si="5"/>
        <v>2.3277891657653611</v>
      </c>
      <c r="BH26" s="77"/>
      <c r="BI26" s="82">
        <f>B26/100*'8. GVA assumptions'!$F$8</f>
        <v>3.8486937123762555E-3</v>
      </c>
      <c r="BJ26" s="77">
        <f>C26/100*'8. GVA assumptions'!$F$11</f>
        <v>4.4234056304873502E-2</v>
      </c>
      <c r="BK26" s="77">
        <f>D26/100*'8. GVA assumptions'!$F$12</f>
        <v>2.5164749875633621E-2</v>
      </c>
      <c r="BL26" s="77">
        <f>E26/100*'8. GVA assumptions'!$F$13</f>
        <v>0</v>
      </c>
      <c r="BM26" s="77">
        <f>F26/100*'8. GVA assumptions'!$F$14</f>
        <v>0</v>
      </c>
      <c r="BN26" s="77">
        <f>G26/100*'8. GVA assumptions'!$F$15</f>
        <v>1.9080016715029131E-6</v>
      </c>
      <c r="BO26" s="77">
        <f>H26/100*'8. GVA assumptions'!$F$16</f>
        <v>0</v>
      </c>
      <c r="BP26" s="364">
        <f t="shared" si="6"/>
        <v>7.3249407894554877E-2</v>
      </c>
      <c r="BQ26" s="77"/>
      <c r="BR26" s="82">
        <f>K26/100*'8. GVA assumptions'!$F$8</f>
        <v>3.8486937143948487E-3</v>
      </c>
      <c r="BS26" s="77">
        <f>L26/100*'8. GVA assumptions'!$F$8</f>
        <v>0</v>
      </c>
      <c r="BT26" s="78">
        <f>M26/100*'8. GVA assumptions'!$F$8</f>
        <v>0</v>
      </c>
      <c r="BU26" s="77">
        <f>N26/100*'8. GVA assumptions'!$F$11</f>
        <v>4.423757359133558E-2</v>
      </c>
      <c r="BV26" s="77">
        <f>O26/100*'8. GVA assumptions'!$F$11</f>
        <v>0</v>
      </c>
      <c r="BW26" s="78">
        <f>P26/100*'8. GVA assumptions'!$F$11</f>
        <v>0</v>
      </c>
      <c r="BX26" s="77">
        <f>Q26/100*'8. GVA assumptions'!$F$12</f>
        <v>2.5164749872838836E-2</v>
      </c>
      <c r="BY26" s="77">
        <f>R26/100*'8. GVA assumptions'!$F$12</f>
        <v>0</v>
      </c>
      <c r="BZ26" s="78">
        <f>S26/100*'8. GVA assumptions'!$F$12</f>
        <v>0</v>
      </c>
      <c r="CA26" s="77">
        <f>T26/100*'8. GVA assumptions'!$F$13</f>
        <v>0</v>
      </c>
      <c r="CB26" s="77">
        <f>U26/100*'8. GVA assumptions'!$F$13</f>
        <v>0</v>
      </c>
      <c r="CC26" s="78">
        <f>V26/100*'8. GVA assumptions'!$F$13</f>
        <v>0</v>
      </c>
      <c r="CD26" s="77">
        <f>W26/100*'8. GVA assumptions'!$F$14</f>
        <v>0</v>
      </c>
      <c r="CE26" s="77">
        <f>X26/100*'8. GVA assumptions'!$F$14</f>
        <v>0</v>
      </c>
      <c r="CF26" s="78">
        <f>Y26/100*'8. GVA assumptions'!$F$14</f>
        <v>0</v>
      </c>
      <c r="CG26" s="77">
        <f>Z26/100*'8. GVA assumptions'!$F$15</f>
        <v>1.9080072507986157E-6</v>
      </c>
      <c r="CH26" s="77">
        <f>AA26/100*'8. GVA assumptions'!$F$15</f>
        <v>0</v>
      </c>
      <c r="CI26" s="78">
        <f>AB26/100*'8. GVA assumptions'!$F$15</f>
        <v>0</v>
      </c>
      <c r="CJ26" s="77">
        <f>AC26/100*'8. GVA assumptions'!$F$16</f>
        <v>0</v>
      </c>
      <c r="CK26" s="77">
        <f>AD26/100*'8. GVA assumptions'!$F$16</f>
        <v>0</v>
      </c>
      <c r="CL26" s="78">
        <f>AE26/100*'8. GVA assumptions'!$F$16</f>
        <v>0</v>
      </c>
      <c r="CM26" s="82">
        <f t="shared" si="7"/>
        <v>7.3252925185820064E-2</v>
      </c>
      <c r="CN26" s="77">
        <f t="shared" si="7"/>
        <v>0</v>
      </c>
      <c r="CO26" s="77">
        <f t="shared" si="7"/>
        <v>0</v>
      </c>
      <c r="CP26" s="82">
        <f>AI26/100*'8. GVA assumptions'!F$8</f>
        <v>3.8486937143948487E-3</v>
      </c>
      <c r="CQ26" s="78">
        <f>AJ26/100*'8. GVA assumptions'!F$8</f>
        <v>3.8486937143948487E-3</v>
      </c>
      <c r="CR26" s="82">
        <f>AK26/100*'8. GVA assumptions'!F$11</f>
        <v>4.423757359133558E-2</v>
      </c>
      <c r="CS26" s="78">
        <f>AL26/100*'8. GVA assumptions'!F$11</f>
        <v>4.423757359133558E-2</v>
      </c>
      <c r="CT26" s="82">
        <f>AM26/100*'8. GVA assumptions'!F$12</f>
        <v>2.5164749872838836E-2</v>
      </c>
      <c r="CU26" s="78">
        <f>AN26/100*'8. GVA assumptions'!F$12</f>
        <v>2.5164749872838836E-2</v>
      </c>
      <c r="CV26" s="82">
        <f>AO26/100*'8. GVA assumptions'!F$13</f>
        <v>0</v>
      </c>
      <c r="CW26" s="78">
        <f>AP26/100*'8. GVA assumptions'!F$13</f>
        <v>0</v>
      </c>
      <c r="CX26" s="82">
        <f>AQ26/100*'8. GVA assumptions'!$F$14</f>
        <v>0</v>
      </c>
      <c r="CY26" s="78">
        <f>AR26/100*'8. GVA assumptions'!$F$14</f>
        <v>0</v>
      </c>
      <c r="CZ26" s="82">
        <f>AS26/100*'8. GVA assumptions'!$F$15</f>
        <v>1.9080072507986157E-6</v>
      </c>
      <c r="DA26" s="78">
        <f>AT26/100*'8. GVA assumptions'!$F$15</f>
        <v>0</v>
      </c>
      <c r="DB26" s="77">
        <f>AU26/100*'8. GVA assumptions'!$F$16</f>
        <v>0</v>
      </c>
      <c r="DC26" s="78">
        <f>AV26/100*'8. GVA assumptions'!$F$16</f>
        <v>0</v>
      </c>
      <c r="DD26" s="82">
        <f t="shared" si="8"/>
        <v>7.3252925185820064E-2</v>
      </c>
      <c r="DE26" s="77">
        <f t="shared" si="8"/>
        <v>7.3251017178569272E-2</v>
      </c>
      <c r="DF26" s="88">
        <f>AY26/100*'8. GVA assumptions'!$F$8</f>
        <v>3.8486937143948487E-3</v>
      </c>
      <c r="DG26" s="9">
        <f>AZ26/100*'8. GVA assumptions'!$F$11</f>
        <v>4.423757359133558E-2</v>
      </c>
      <c r="DH26" s="9">
        <f>BA26/100*'8. GVA assumptions'!$F$12</f>
        <v>2.5164749872838836E-2</v>
      </c>
      <c r="DI26" s="9">
        <f>BB26/100*'8. GVA assumptions'!$F$13</f>
        <v>0</v>
      </c>
      <c r="DJ26" s="9">
        <f>BC26/100*'8. GVA assumptions'!$F$14</f>
        <v>0</v>
      </c>
      <c r="DK26" s="9">
        <f>BD26/100*'8. GVA assumptions'!$F$15</f>
        <v>9.5400362539930786E-7</v>
      </c>
      <c r="DL26" s="69">
        <f>BE26/100*'8. GVA assumptions'!$F$16</f>
        <v>0</v>
      </c>
      <c r="DM26" s="134">
        <f t="shared" si="10"/>
        <v>7.3251971182194675E-2</v>
      </c>
      <c r="DN26" s="140">
        <f t="shared" si="9"/>
        <v>1.0410865571043386</v>
      </c>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c r="IU26" s="80"/>
      <c r="IV26" s="80"/>
      <c r="IW26" s="80"/>
      <c r="IX26" s="80"/>
      <c r="IY26" s="80"/>
      <c r="IZ26" s="80"/>
      <c r="JA26" s="80"/>
      <c r="JB26" s="80"/>
      <c r="JC26" s="80"/>
      <c r="JD26" s="80"/>
      <c r="JE26" s="80"/>
      <c r="JF26" s="80"/>
      <c r="JG26" s="80"/>
      <c r="JH26" s="80"/>
      <c r="JI26" s="80"/>
      <c r="JJ26" s="80"/>
      <c r="JK26" s="80"/>
      <c r="JL26" s="80"/>
      <c r="JM26" s="80"/>
      <c r="JN26" s="80"/>
      <c r="JO26" s="80"/>
      <c r="JP26" s="80"/>
      <c r="JQ26" s="80"/>
      <c r="JR26" s="80"/>
      <c r="JS26" s="80"/>
      <c r="JT26" s="80"/>
      <c r="JU26" s="80"/>
      <c r="JV26" s="80"/>
      <c r="JW26" s="80"/>
      <c r="JX26" s="80"/>
      <c r="JY26" s="80"/>
      <c r="JZ26" s="80"/>
      <c r="KA26" s="80"/>
      <c r="KB26" s="80"/>
      <c r="KC26" s="80"/>
      <c r="KD26" s="80"/>
      <c r="KE26" s="80"/>
      <c r="KF26" s="80"/>
      <c r="KG26" s="80"/>
      <c r="KH26" s="80"/>
      <c r="KI26" s="80"/>
      <c r="KJ26" s="80"/>
      <c r="KK26" s="80"/>
      <c r="KL26" s="80"/>
      <c r="KM26" s="80"/>
      <c r="KN26" s="80"/>
      <c r="KO26" s="80"/>
      <c r="KP26" s="80"/>
      <c r="KQ26" s="80"/>
      <c r="KR26" s="80"/>
      <c r="KS26" s="80"/>
      <c r="KT26" s="80"/>
      <c r="KU26" s="80"/>
      <c r="KV26" s="80"/>
      <c r="KW26" s="80"/>
      <c r="KX26" s="80"/>
      <c r="KY26" s="80"/>
      <c r="KZ26" s="80"/>
      <c r="LA26" s="80"/>
      <c r="LB26" s="80"/>
      <c r="LC26" s="80"/>
      <c r="LD26" s="80"/>
      <c r="LE26" s="80"/>
      <c r="LF26" s="80"/>
      <c r="LG26" s="80"/>
      <c r="LH26" s="80"/>
      <c r="LI26" s="80"/>
      <c r="LJ26" s="80"/>
      <c r="LK26" s="80"/>
      <c r="LL26" s="80"/>
      <c r="LM26" s="80"/>
      <c r="LN26" s="80"/>
      <c r="LO26" s="80"/>
      <c r="LP26" s="80"/>
      <c r="LQ26" s="80"/>
      <c r="LR26" s="80"/>
      <c r="LS26" s="80"/>
      <c r="LT26" s="80"/>
      <c r="LU26" s="80"/>
      <c r="LV26" s="80"/>
      <c r="LW26" s="80"/>
      <c r="LX26" s="80"/>
      <c r="LY26" s="80"/>
      <c r="LZ26" s="80"/>
      <c r="MA26" s="80"/>
      <c r="MB26" s="80"/>
      <c r="MC26" s="80"/>
      <c r="MD26" s="80"/>
      <c r="ME26" s="80"/>
      <c r="MF26" s="80"/>
      <c r="MG26" s="80"/>
      <c r="MH26" s="80"/>
      <c r="MI26" s="80"/>
      <c r="MJ26" s="80"/>
      <c r="MK26" s="80"/>
      <c r="ML26" s="80"/>
      <c r="MM26" s="80"/>
      <c r="MN26" s="80"/>
      <c r="MO26" s="80"/>
      <c r="MP26" s="80"/>
      <c r="MQ26" s="80"/>
      <c r="MR26" s="80"/>
      <c r="MS26" s="80"/>
      <c r="MT26" s="80"/>
      <c r="MU26" s="80"/>
      <c r="MV26" s="80"/>
      <c r="MW26" s="80"/>
      <c r="MX26" s="80"/>
      <c r="MY26" s="80"/>
      <c r="MZ26" s="80"/>
      <c r="NA26" s="80"/>
      <c r="NB26" s="80"/>
      <c r="NC26" s="80"/>
      <c r="ND26" s="80"/>
      <c r="NE26" s="80"/>
      <c r="NF26" s="80"/>
      <c r="NG26" s="80"/>
      <c r="NH26" s="80"/>
      <c r="NI26" s="80"/>
      <c r="NJ26" s="80"/>
      <c r="NK26" s="80"/>
      <c r="NL26" s="80"/>
      <c r="NM26" s="80"/>
      <c r="NN26" s="80"/>
      <c r="NO26" s="80"/>
      <c r="NP26" s="80"/>
      <c r="NQ26" s="80"/>
      <c r="NR26" s="80"/>
      <c r="NS26" s="80"/>
      <c r="NT26" s="80"/>
      <c r="NU26" s="80"/>
      <c r="NV26" s="80"/>
      <c r="NW26" s="80"/>
      <c r="NX26" s="80"/>
      <c r="NY26" s="80"/>
      <c r="NZ26" s="80"/>
      <c r="OA26" s="80"/>
      <c r="OB26" s="80"/>
      <c r="OC26" s="80"/>
      <c r="OD26" s="80"/>
      <c r="OE26" s="80"/>
      <c r="OF26" s="80"/>
      <c r="OG26" s="80"/>
      <c r="OH26" s="80"/>
      <c r="OI26" s="80"/>
      <c r="OJ26" s="80"/>
      <c r="OK26" s="80"/>
      <c r="OL26" s="80"/>
      <c r="OM26" s="80"/>
      <c r="ON26" s="80"/>
      <c r="OO26" s="80"/>
      <c r="OP26" s="80"/>
      <c r="OQ26" s="80"/>
      <c r="OR26" s="80"/>
      <c r="OS26" s="80"/>
      <c r="OT26" s="80"/>
      <c r="OU26" s="80"/>
      <c r="OV26" s="80"/>
      <c r="OW26" s="80"/>
      <c r="OX26" s="80"/>
      <c r="OY26" s="80"/>
      <c r="OZ26" s="80"/>
      <c r="PA26" s="80"/>
      <c r="PB26" s="80"/>
      <c r="PC26" s="80"/>
      <c r="PD26" s="80"/>
      <c r="PE26" s="80"/>
      <c r="PF26" s="80"/>
      <c r="PG26" s="80"/>
      <c r="PH26" s="80"/>
      <c r="PI26" s="80"/>
      <c r="PJ26" s="80"/>
      <c r="PK26" s="80"/>
      <c r="PL26" s="80"/>
      <c r="PM26" s="80"/>
    </row>
    <row r="27" spans="1:429" s="83" customFormat="1">
      <c r="A27" s="276" t="s">
        <v>387</v>
      </c>
      <c r="B27" s="181">
        <v>1.146397325E-3</v>
      </c>
      <c r="C27" s="77">
        <v>4.9953487393989845E-2</v>
      </c>
      <c r="D27" s="77">
        <v>5.1463687500000004E-4</v>
      </c>
      <c r="E27" s="77">
        <v>2.6068393951335622E-4</v>
      </c>
      <c r="F27" s="77">
        <v>0</v>
      </c>
      <c r="G27" s="77">
        <v>1.1662500000000001E-6</v>
      </c>
      <c r="H27" s="354">
        <v>0</v>
      </c>
      <c r="I27" s="364">
        <f t="shared" si="0"/>
        <v>5.1876371783503197E-2</v>
      </c>
      <c r="J27" s="123"/>
      <c r="K27" s="82">
        <v>1.1054060845000001E-3</v>
      </c>
      <c r="L27" s="77">
        <v>1.1054060845000001E-3</v>
      </c>
      <c r="M27" s="78"/>
      <c r="N27" s="82">
        <v>4.9788907680489852E-2</v>
      </c>
      <c r="O27" s="77">
        <v>4.9788907680489852E-2</v>
      </c>
      <c r="P27" s="78"/>
      <c r="Q27" s="82"/>
      <c r="R27" s="77">
        <v>4.955780515E-4</v>
      </c>
      <c r="S27" s="78"/>
      <c r="T27" s="82">
        <v>2.5351654851335617E-4</v>
      </c>
      <c r="U27" s="77">
        <v>2.5351654851335617E-4</v>
      </c>
      <c r="V27" s="78"/>
      <c r="W27" s="82"/>
      <c r="X27" s="77"/>
      <c r="Y27" s="78"/>
      <c r="Z27" s="82">
        <v>1.0829364999999999E-6</v>
      </c>
      <c r="AA27" s="77">
        <v>1.0829364999999999E-6</v>
      </c>
      <c r="AB27" s="78"/>
      <c r="AC27" s="77"/>
      <c r="AD27" s="77"/>
      <c r="AE27" s="78"/>
      <c r="AF27" s="82">
        <f t="shared" si="1"/>
        <v>5.114891325000321E-2</v>
      </c>
      <c r="AG27" s="77">
        <f t="shared" si="1"/>
        <v>5.1644491301503212E-2</v>
      </c>
      <c r="AH27" s="77">
        <f t="shared" si="1"/>
        <v>0</v>
      </c>
      <c r="AI27" s="82">
        <f>K27</f>
        <v>1.1054060845000001E-3</v>
      </c>
      <c r="AJ27" s="78">
        <f>L27</f>
        <v>1.1054060845000001E-3</v>
      </c>
      <c r="AK27" s="82">
        <f t="shared" si="13"/>
        <v>4.9788907680489852E-2</v>
      </c>
      <c r="AL27" s="78">
        <f>O27</f>
        <v>4.9788907680489852E-2</v>
      </c>
      <c r="AM27" s="82">
        <f>R27</f>
        <v>4.955780515E-4</v>
      </c>
      <c r="AN27" s="78">
        <f>R27</f>
        <v>4.955780515E-4</v>
      </c>
      <c r="AO27" s="82">
        <f>T27</f>
        <v>2.5351654851335617E-4</v>
      </c>
      <c r="AP27" s="78">
        <f>U27</f>
        <v>2.5351654851335617E-4</v>
      </c>
      <c r="AQ27" s="82"/>
      <c r="AR27" s="78"/>
      <c r="AS27" s="82">
        <f t="shared" si="14"/>
        <v>1.0829364999999999E-6</v>
      </c>
      <c r="AT27" s="78">
        <f>AA27</f>
        <v>1.0829364999999999E-6</v>
      </c>
      <c r="AU27" s="77"/>
      <c r="AV27" s="78"/>
      <c r="AW27" s="82">
        <f t="shared" si="3"/>
        <v>5.1644491301503212E-2</v>
      </c>
      <c r="AX27" s="77">
        <f t="shared" si="3"/>
        <v>5.1644491301503212E-2</v>
      </c>
      <c r="AY27" s="138">
        <f>AI27+((AJ27-AI27)*'9. BE assumptions'!T27)</f>
        <v>1.1054060845000001E-3</v>
      </c>
      <c r="AZ27" s="139">
        <f>AK27+((AL27-AK27)*'9. BE assumptions'!U27)</f>
        <v>4.9788907680489852E-2</v>
      </c>
      <c r="BA27" s="139">
        <f>AM27+((AN27-AM27)*'9. BE assumptions'!V27)</f>
        <v>4.955780515E-4</v>
      </c>
      <c r="BB27" s="139">
        <f>AO27+((AP27-AO27)*'9. BE assumptions'!W27)</f>
        <v>2.5351654851335617E-4</v>
      </c>
      <c r="BC27" s="139">
        <f>AQ27+((AR27-AQ27)*'9. BE assumptions'!X27)</f>
        <v>0</v>
      </c>
      <c r="BD27" s="139">
        <f>AS27+((AT27-AS27)*'9. BE assumptions'!Y27)</f>
        <v>1.0829364999999999E-6</v>
      </c>
      <c r="BE27" s="140">
        <f>AU27+((AV27-AU27)*'9. BE assumptions'!Z27)</f>
        <v>0</v>
      </c>
      <c r="BF27" s="139">
        <f t="shared" si="4"/>
        <v>5.1644491301503212E-2</v>
      </c>
      <c r="BG27" s="140">
        <f t="shared" si="5"/>
        <v>0.73399233870113123</v>
      </c>
      <c r="BH27" s="77"/>
      <c r="BI27" s="82">
        <f>B27/100*'8. GVA assumptions'!$F$8</f>
        <v>5.444965735638441E-4</v>
      </c>
      <c r="BJ27" s="77">
        <f>C27/100*'8. GVA assumptions'!$F$11</f>
        <v>1.9969449816578933E-2</v>
      </c>
      <c r="BK27" s="77">
        <f>D27/100*'8. GVA assumptions'!$F$12</f>
        <v>2.8765991815278314E-4</v>
      </c>
      <c r="BL27" s="77">
        <f>E27/100*'8. GVA assumptions'!$F$13</f>
        <v>1.2622796783843748E-4</v>
      </c>
      <c r="BM27" s="77">
        <f>F27/100*'8. GVA assumptions'!$F$14</f>
        <v>0</v>
      </c>
      <c r="BN27" s="77">
        <f>G27/100*'8. GVA assumptions'!$F$15</f>
        <v>6.8493195930505806E-7</v>
      </c>
      <c r="BO27" s="77">
        <f>H27/100*'8. GVA assumptions'!$F$16</f>
        <v>0</v>
      </c>
      <c r="BP27" s="364">
        <f t="shared" si="6"/>
        <v>2.0928519208093303E-2</v>
      </c>
      <c r="BQ27" s="77"/>
      <c r="BR27" s="82">
        <f>K27/100*'8. GVA assumptions'!$F$8</f>
        <v>5.2502724167371485E-4</v>
      </c>
      <c r="BS27" s="77">
        <f>L27/100*'8. GVA assumptions'!$F$8</f>
        <v>5.2502724167371485E-4</v>
      </c>
      <c r="BT27" s="78">
        <f>M27/100*'8. GVA assumptions'!$F$8</f>
        <v>0</v>
      </c>
      <c r="BU27" s="77">
        <f>N27/100*'8. GVA assumptions'!$F$11</f>
        <v>1.9903657286346889E-2</v>
      </c>
      <c r="BV27" s="77">
        <f>O27/100*'8. GVA assumptions'!$F$11</f>
        <v>1.9903657286346889E-2</v>
      </c>
      <c r="BW27" s="78">
        <f>P27/100*'8. GVA assumptions'!$F$11</f>
        <v>0</v>
      </c>
      <c r="BX27" s="77">
        <f>Q27/100*'8. GVA assumptions'!$F$12</f>
        <v>0</v>
      </c>
      <c r="BY27" s="77">
        <f>R27/100*'8. GVA assumptions'!$F$12</f>
        <v>2.7700685407124336E-4</v>
      </c>
      <c r="BZ27" s="78">
        <f>S27/100*'8. GVA assumptions'!$F$12</f>
        <v>0</v>
      </c>
      <c r="CA27" s="77">
        <f>T27/100*'8. GVA assumptions'!$F$13</f>
        <v>1.2275738502339159E-4</v>
      </c>
      <c r="CB27" s="77">
        <f>U27/100*'8. GVA assumptions'!$F$13</f>
        <v>1.2275738502339159E-4</v>
      </c>
      <c r="CC27" s="78">
        <f>V27/100*'8. GVA assumptions'!$F$13</f>
        <v>0</v>
      </c>
      <c r="CD27" s="77">
        <f>W27/100*'8. GVA assumptions'!$F$14</f>
        <v>0</v>
      </c>
      <c r="CE27" s="77">
        <f>X27/100*'8. GVA assumptions'!$F$14</f>
        <v>0</v>
      </c>
      <c r="CF27" s="78">
        <f>Y27/100*'8. GVA assumptions'!$F$14</f>
        <v>0</v>
      </c>
      <c r="CG27" s="77">
        <f>Z27/100*'8. GVA assumptions'!$F$15</f>
        <v>6.3600241693287191E-7</v>
      </c>
      <c r="CH27" s="77">
        <f>AA27/100*'8. GVA assumptions'!$F$15</f>
        <v>6.3600241693287191E-7</v>
      </c>
      <c r="CI27" s="78">
        <f>AB27/100*'8. GVA assumptions'!$F$15</f>
        <v>0</v>
      </c>
      <c r="CJ27" s="77">
        <f>AC27/100*'8. GVA assumptions'!$F$16</f>
        <v>0</v>
      </c>
      <c r="CK27" s="77">
        <f>AD27/100*'8. GVA assumptions'!$F$16</f>
        <v>0</v>
      </c>
      <c r="CL27" s="78">
        <f>AE27/100*'8. GVA assumptions'!$F$16</f>
        <v>0</v>
      </c>
      <c r="CM27" s="82">
        <f t="shared" si="7"/>
        <v>2.0552077915460928E-2</v>
      </c>
      <c r="CN27" s="77">
        <f t="shared" si="7"/>
        <v>2.0829084769532172E-2</v>
      </c>
      <c r="CO27" s="77">
        <f t="shared" si="7"/>
        <v>0</v>
      </c>
      <c r="CP27" s="82">
        <f>AI27/100*'8. GVA assumptions'!F$8</f>
        <v>5.2502724167371485E-4</v>
      </c>
      <c r="CQ27" s="78">
        <f>AJ27/100*'8. GVA assumptions'!F$8</f>
        <v>5.2502724167371485E-4</v>
      </c>
      <c r="CR27" s="82">
        <f>AK27/100*'8. GVA assumptions'!F$11</f>
        <v>1.9903657286346889E-2</v>
      </c>
      <c r="CS27" s="78">
        <f>AL27/100*'8. GVA assumptions'!F$11</f>
        <v>1.9903657286346889E-2</v>
      </c>
      <c r="CT27" s="82">
        <f>AM27/100*'8. GVA assumptions'!F$12</f>
        <v>2.7700685407124336E-4</v>
      </c>
      <c r="CU27" s="78">
        <f>AN27/100*'8. GVA assumptions'!F$12</f>
        <v>2.7700685407124336E-4</v>
      </c>
      <c r="CV27" s="82">
        <f>AO27/100*'8. GVA assumptions'!F$13</f>
        <v>1.2275738502339159E-4</v>
      </c>
      <c r="CW27" s="78">
        <f>AP27/100*'8. GVA assumptions'!F$13</f>
        <v>1.2275738502339159E-4</v>
      </c>
      <c r="CX27" s="82">
        <f>AQ27/100*'8. GVA assumptions'!$F$14</f>
        <v>0</v>
      </c>
      <c r="CY27" s="78">
        <f>AR27/100*'8. GVA assumptions'!$F$14</f>
        <v>0</v>
      </c>
      <c r="CZ27" s="82">
        <f>AS27/100*'8. GVA assumptions'!$F$15</f>
        <v>6.3600241693287191E-7</v>
      </c>
      <c r="DA27" s="78">
        <f>AT27/100*'8. GVA assumptions'!$F$15</f>
        <v>6.3600241693287191E-7</v>
      </c>
      <c r="DB27" s="77">
        <f>AU27/100*'8. GVA assumptions'!$F$16</f>
        <v>0</v>
      </c>
      <c r="DC27" s="78">
        <f>AV27/100*'8. GVA assumptions'!$F$16</f>
        <v>0</v>
      </c>
      <c r="DD27" s="82">
        <f>SUM(CP27,CR27,CT27,CV27,CX27,CZ27,DB27)</f>
        <v>2.0829084769532172E-2</v>
      </c>
      <c r="DE27" s="77">
        <f t="shared" si="8"/>
        <v>2.0829084769532172E-2</v>
      </c>
      <c r="DF27" s="88">
        <f>AY27/100*'8. GVA assumptions'!$F$8</f>
        <v>5.2502724167371485E-4</v>
      </c>
      <c r="DG27" s="9">
        <f>AZ27/100*'8. GVA assumptions'!$F$11</f>
        <v>1.9903657286346889E-2</v>
      </c>
      <c r="DH27" s="9">
        <f>BA27/100*'8. GVA assumptions'!$F$12</f>
        <v>2.7700685407124336E-4</v>
      </c>
      <c r="DI27" s="9">
        <f>BB27/100*'8. GVA assumptions'!$F$13</f>
        <v>1.2275738502339159E-4</v>
      </c>
      <c r="DJ27" s="9">
        <f>BC27/100*'8. GVA assumptions'!$F$14</f>
        <v>0</v>
      </c>
      <c r="DK27" s="9">
        <f>BD27/100*'8. GVA assumptions'!$F$15</f>
        <v>6.3600241693287191E-7</v>
      </c>
      <c r="DL27" s="69">
        <f>BE27/100*'8. GVA assumptions'!$F$16</f>
        <v>0</v>
      </c>
      <c r="DM27" s="134">
        <f t="shared" si="10"/>
        <v>2.0829084769532172E-2</v>
      </c>
      <c r="DN27" s="140">
        <f t="shared" si="9"/>
        <v>0.2960313531551434</v>
      </c>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c r="IT27" s="80"/>
      <c r="IU27" s="80"/>
      <c r="IV27" s="80"/>
      <c r="IW27" s="80"/>
      <c r="IX27" s="80"/>
      <c r="IY27" s="80"/>
      <c r="IZ27" s="80"/>
      <c r="JA27" s="80"/>
      <c r="JB27" s="80"/>
      <c r="JC27" s="80"/>
      <c r="JD27" s="80"/>
      <c r="JE27" s="80"/>
      <c r="JF27" s="80"/>
      <c r="JG27" s="80"/>
      <c r="JH27" s="80"/>
      <c r="JI27" s="80"/>
      <c r="JJ27" s="80"/>
      <c r="JK27" s="80"/>
      <c r="JL27" s="80"/>
      <c r="JM27" s="80"/>
      <c r="JN27" s="80"/>
      <c r="JO27" s="80"/>
      <c r="JP27" s="80"/>
      <c r="JQ27" s="80"/>
      <c r="JR27" s="80"/>
      <c r="JS27" s="80"/>
      <c r="JT27" s="80"/>
      <c r="JU27" s="80"/>
      <c r="JV27" s="80"/>
      <c r="JW27" s="80"/>
      <c r="JX27" s="80"/>
      <c r="JY27" s="80"/>
      <c r="JZ27" s="80"/>
      <c r="KA27" s="80"/>
      <c r="KB27" s="80"/>
      <c r="KC27" s="80"/>
      <c r="KD27" s="80"/>
      <c r="KE27" s="80"/>
      <c r="KF27" s="80"/>
      <c r="KG27" s="80"/>
      <c r="KH27" s="80"/>
      <c r="KI27" s="80"/>
      <c r="KJ27" s="80"/>
      <c r="KK27" s="80"/>
      <c r="KL27" s="80"/>
      <c r="KM27" s="80"/>
      <c r="KN27" s="80"/>
      <c r="KO27" s="80"/>
      <c r="KP27" s="80"/>
      <c r="KQ27" s="80"/>
      <c r="KR27" s="80"/>
      <c r="KS27" s="80"/>
      <c r="KT27" s="80"/>
      <c r="KU27" s="80"/>
      <c r="KV27" s="80"/>
      <c r="KW27" s="80"/>
      <c r="KX27" s="80"/>
      <c r="KY27" s="80"/>
      <c r="KZ27" s="80"/>
      <c r="LA27" s="80"/>
      <c r="LB27" s="80"/>
      <c r="LC27" s="80"/>
      <c r="LD27" s="80"/>
      <c r="LE27" s="80"/>
      <c r="LF27" s="80"/>
      <c r="LG27" s="80"/>
      <c r="LH27" s="80"/>
      <c r="LI27" s="80"/>
      <c r="LJ27" s="80"/>
      <c r="LK27" s="80"/>
      <c r="LL27" s="80"/>
      <c r="LM27" s="80"/>
      <c r="LN27" s="80"/>
      <c r="LO27" s="80"/>
      <c r="LP27" s="80"/>
      <c r="LQ27" s="80"/>
      <c r="LR27" s="80"/>
      <c r="LS27" s="80"/>
      <c r="LT27" s="80"/>
      <c r="LU27" s="80"/>
      <c r="LV27" s="80"/>
      <c r="LW27" s="80"/>
      <c r="LX27" s="80"/>
      <c r="LY27" s="80"/>
      <c r="LZ27" s="80"/>
      <c r="MA27" s="80"/>
      <c r="MB27" s="80"/>
      <c r="MC27" s="80"/>
      <c r="MD27" s="80"/>
      <c r="ME27" s="80"/>
      <c r="MF27" s="80"/>
      <c r="MG27" s="80"/>
      <c r="MH27" s="80"/>
      <c r="MI27" s="80"/>
      <c r="MJ27" s="80"/>
      <c r="MK27" s="80"/>
      <c r="ML27" s="80"/>
      <c r="MM27" s="80"/>
      <c r="MN27" s="80"/>
      <c r="MO27" s="80"/>
      <c r="MP27" s="80"/>
      <c r="MQ27" s="80"/>
      <c r="MR27" s="80"/>
      <c r="MS27" s="80"/>
      <c r="MT27" s="80"/>
      <c r="MU27" s="80"/>
      <c r="MV27" s="80"/>
      <c r="MW27" s="80"/>
      <c r="MX27" s="80"/>
      <c r="MY27" s="80"/>
      <c r="MZ27" s="80"/>
      <c r="NA27" s="80"/>
      <c r="NB27" s="80"/>
      <c r="NC27" s="80"/>
      <c r="ND27" s="80"/>
      <c r="NE27" s="80"/>
      <c r="NF27" s="80"/>
      <c r="NG27" s="80"/>
      <c r="NH27" s="80"/>
      <c r="NI27" s="80"/>
      <c r="NJ27" s="80"/>
      <c r="NK27" s="80"/>
      <c r="NL27" s="80"/>
      <c r="NM27" s="80"/>
      <c r="NN27" s="80"/>
      <c r="NO27" s="80"/>
      <c r="NP27" s="80"/>
      <c r="NQ27" s="80"/>
      <c r="NR27" s="80"/>
      <c r="NS27" s="80"/>
      <c r="NT27" s="80"/>
      <c r="NU27" s="80"/>
      <c r="NV27" s="80"/>
      <c r="NW27" s="80"/>
      <c r="NX27" s="80"/>
      <c r="NY27" s="80"/>
      <c r="NZ27" s="80"/>
      <c r="OA27" s="80"/>
      <c r="OB27" s="80"/>
      <c r="OC27" s="80"/>
      <c r="OD27" s="80"/>
      <c r="OE27" s="80"/>
      <c r="OF27" s="80"/>
      <c r="OG27" s="80"/>
      <c r="OH27" s="80"/>
      <c r="OI27" s="80"/>
      <c r="OJ27" s="80"/>
      <c r="OK27" s="80"/>
      <c r="OL27" s="80"/>
      <c r="OM27" s="80"/>
      <c r="ON27" s="80"/>
      <c r="OO27" s="80"/>
      <c r="OP27" s="80"/>
      <c r="OQ27" s="80"/>
      <c r="OR27" s="80"/>
      <c r="OS27" s="80"/>
      <c r="OT27" s="80"/>
      <c r="OU27" s="80"/>
      <c r="OV27" s="80"/>
      <c r="OW27" s="80"/>
      <c r="OX27" s="80"/>
      <c r="OY27" s="80"/>
      <c r="OZ27" s="80"/>
      <c r="PA27" s="80"/>
      <c r="PB27" s="80"/>
      <c r="PC27" s="80"/>
      <c r="PD27" s="80"/>
      <c r="PE27" s="80"/>
      <c r="PF27" s="80"/>
      <c r="PG27" s="80"/>
      <c r="PH27" s="80"/>
      <c r="PI27" s="80"/>
      <c r="PJ27" s="80"/>
      <c r="PK27" s="80"/>
      <c r="PL27" s="80"/>
      <c r="PM27" s="80"/>
    </row>
    <row r="28" spans="1:429" s="80" customFormat="1">
      <c r="A28" s="276" t="s">
        <v>388</v>
      </c>
      <c r="B28" s="181">
        <v>2.9934820249999999E-3</v>
      </c>
      <c r="C28" s="77">
        <v>1.0744767975000001E-2</v>
      </c>
      <c r="D28" s="77">
        <v>0</v>
      </c>
      <c r="E28" s="77">
        <v>0</v>
      </c>
      <c r="F28" s="77">
        <v>0</v>
      </c>
      <c r="G28" s="77">
        <v>1.2911999999999998E-6</v>
      </c>
      <c r="H28" s="147">
        <v>4.8500000000000001E-3</v>
      </c>
      <c r="I28" s="364">
        <f t="shared" si="0"/>
        <v>1.85895412E-2</v>
      </c>
      <c r="J28" s="123"/>
      <c r="K28" s="82">
        <v>2.9934820337500002E-3</v>
      </c>
      <c r="L28" s="77"/>
      <c r="M28" s="78"/>
      <c r="N28" s="82">
        <v>1.0744767976999999E-2</v>
      </c>
      <c r="O28" s="77"/>
      <c r="P28" s="78"/>
      <c r="Q28" s="82"/>
      <c r="R28" s="77"/>
      <c r="S28" s="78"/>
      <c r="T28" s="82"/>
      <c r="U28" s="77"/>
      <c r="V28" s="78"/>
      <c r="W28" s="82"/>
      <c r="X28" s="77"/>
      <c r="Y28" s="78"/>
      <c r="Z28" s="82">
        <v>1.2911935000000002E-6</v>
      </c>
      <c r="AA28" s="77"/>
      <c r="AB28" s="78"/>
      <c r="AC28" s="77">
        <v>4.8500000000000001E-3</v>
      </c>
      <c r="AD28" s="77"/>
      <c r="AE28" s="78"/>
      <c r="AF28" s="82">
        <f t="shared" si="1"/>
        <v>1.858954120425E-2</v>
      </c>
      <c r="AG28" s="77">
        <f t="shared" si="1"/>
        <v>0</v>
      </c>
      <c r="AH28" s="77">
        <f t="shared" si="1"/>
        <v>0</v>
      </c>
      <c r="AI28" s="82">
        <f>K28</f>
        <v>2.9934820337500002E-3</v>
      </c>
      <c r="AJ28" s="78">
        <f>K28</f>
        <v>2.9934820337500002E-3</v>
      </c>
      <c r="AK28" s="82">
        <f t="shared" si="13"/>
        <v>1.0744767976999999E-2</v>
      </c>
      <c r="AL28" s="78">
        <f>N28</f>
        <v>1.0744767976999999E-2</v>
      </c>
      <c r="AM28" s="82"/>
      <c r="AN28" s="78"/>
      <c r="AO28" s="82"/>
      <c r="AP28" s="78"/>
      <c r="AQ28" s="82"/>
      <c r="AR28" s="78"/>
      <c r="AS28" s="82">
        <f t="shared" si="14"/>
        <v>1.2911935000000002E-6</v>
      </c>
      <c r="AT28" s="78"/>
      <c r="AU28" s="77">
        <f>AC28</f>
        <v>4.8500000000000001E-3</v>
      </c>
      <c r="AV28" s="78">
        <f>AC28</f>
        <v>4.8500000000000001E-3</v>
      </c>
      <c r="AW28" s="82">
        <f t="shared" si="3"/>
        <v>1.858954120425E-2</v>
      </c>
      <c r="AX28" s="77">
        <f t="shared" si="3"/>
        <v>1.8588250010749999E-2</v>
      </c>
      <c r="AY28" s="138">
        <f>AI28+((AJ28-AI28)*'9. BE assumptions'!T28)</f>
        <v>2.9934820337500002E-3</v>
      </c>
      <c r="AZ28" s="139">
        <f>AK28+((AL28-AK28)*'9. BE assumptions'!U28)</f>
        <v>1.0744767976999999E-2</v>
      </c>
      <c r="BA28" s="139">
        <f>AM28+((AN28-AM28)*'9. BE assumptions'!V28)</f>
        <v>0</v>
      </c>
      <c r="BB28" s="139">
        <f>AO28+((AP28-AO28)*'9. BE assumptions'!W28)</f>
        <v>0</v>
      </c>
      <c r="BC28" s="139">
        <f>AQ28+((AR28-AQ28)*'9. BE assumptions'!X28)</f>
        <v>0</v>
      </c>
      <c r="BD28" s="139">
        <f>AS28+((AT28-AS28)*'9. BE assumptions'!Y28)</f>
        <v>6.4559675000000008E-7</v>
      </c>
      <c r="BE28" s="140">
        <f>AU28+((AV28-AU28)*'9. BE assumptions'!Z28)</f>
        <v>4.8500000000000001E-3</v>
      </c>
      <c r="BF28" s="139">
        <f t="shared" si="4"/>
        <v>1.8588895607499999E-2</v>
      </c>
      <c r="BG28" s="140">
        <f t="shared" si="5"/>
        <v>0.26419288131167967</v>
      </c>
      <c r="BH28" s="77"/>
      <c r="BI28" s="82">
        <f>B28/100*'8. GVA assumptions'!$F$8</f>
        <v>1.4217938842778245E-3</v>
      </c>
      <c r="BJ28" s="77">
        <f>C28/100*'8. GVA assumptions'!$F$11</f>
        <v>4.2953378444877625E-3</v>
      </c>
      <c r="BK28" s="77">
        <f>D28/100*'8. GVA assumptions'!$F$12</f>
        <v>0</v>
      </c>
      <c r="BL28" s="77">
        <f>E28/100*'8. GVA assumptions'!$F$13</f>
        <v>0</v>
      </c>
      <c r="BM28" s="77">
        <f>F28/100*'8. GVA assumptions'!$F$14</f>
        <v>0</v>
      </c>
      <c r="BN28" s="77">
        <f>G28/100*'8. GVA assumptions'!$F$15</f>
        <v>7.5831438015407569E-7</v>
      </c>
      <c r="BO28" s="77">
        <f>H28/100*'8. GVA assumptions'!$F$16</f>
        <v>2.2408771532077439E-3</v>
      </c>
      <c r="BP28" s="364">
        <f t="shared" si="6"/>
        <v>7.9587671963534841E-3</v>
      </c>
      <c r="BQ28" s="77"/>
      <c r="BR28" s="82">
        <f>K28/100*'8. GVA assumptions'!$F$8</f>
        <v>1.4217938884337528E-3</v>
      </c>
      <c r="BS28" s="77">
        <f>L28/100*'8. GVA assumptions'!$F$8</f>
        <v>0</v>
      </c>
      <c r="BT28" s="78">
        <f>M28/100*'8. GVA assumptions'!$F$8</f>
        <v>0</v>
      </c>
      <c r="BU28" s="77">
        <f>N28/100*'8. GVA assumptions'!$F$11</f>
        <v>4.2953378452872835E-3</v>
      </c>
      <c r="BV28" s="77">
        <f>O28/100*'8. GVA assumptions'!$F$11</f>
        <v>0</v>
      </c>
      <c r="BW28" s="78">
        <f>P28/100*'8. GVA assumptions'!$F$11</f>
        <v>0</v>
      </c>
      <c r="BX28" s="77">
        <f>Q28/100*'8. GVA assumptions'!$F$12</f>
        <v>0</v>
      </c>
      <c r="BY28" s="77">
        <f>R28/100*'8. GVA assumptions'!$F$12</f>
        <v>0</v>
      </c>
      <c r="BZ28" s="78">
        <f>S28/100*'8. GVA assumptions'!$F$12</f>
        <v>0</v>
      </c>
      <c r="CA28" s="77">
        <f>T28/100*'8. GVA assumptions'!$F$13</f>
        <v>0</v>
      </c>
      <c r="CB28" s="77">
        <f>U28/100*'8. GVA assumptions'!$F$13</f>
        <v>0</v>
      </c>
      <c r="CC28" s="78">
        <f>V28/100*'8. GVA assumptions'!$F$13</f>
        <v>0</v>
      </c>
      <c r="CD28" s="77">
        <f>W28/100*'8. GVA assumptions'!$F$14</f>
        <v>0</v>
      </c>
      <c r="CE28" s="77">
        <f>X28/100*'8. GVA assumptions'!$F$14</f>
        <v>0</v>
      </c>
      <c r="CF28" s="78">
        <f>Y28/100*'8. GVA assumptions'!$F$14</f>
        <v>0</v>
      </c>
      <c r="CG28" s="77">
        <f>Z28/100*'8. GVA assumptions'!$F$15</f>
        <v>7.5831056274122656E-7</v>
      </c>
      <c r="CH28" s="77">
        <f>AA28/100*'8. GVA assumptions'!$F$15</f>
        <v>0</v>
      </c>
      <c r="CI28" s="78">
        <f>AB28/100*'8. GVA assumptions'!$F$15</f>
        <v>0</v>
      </c>
      <c r="CJ28" s="77">
        <f>AC28/100*'8. GVA assumptions'!$F$16</f>
        <v>2.2408771532077439E-3</v>
      </c>
      <c r="CK28" s="77">
        <f>AD28/100*'8. GVA assumptions'!$F$16</f>
        <v>0</v>
      </c>
      <c r="CL28" s="78">
        <f>AE28/100*'8. GVA assumptions'!$F$16</f>
        <v>0</v>
      </c>
      <c r="CM28" s="82">
        <f t="shared" si="7"/>
        <v>7.9587671974915217E-3</v>
      </c>
      <c r="CN28" s="77">
        <f t="shared" si="7"/>
        <v>0</v>
      </c>
      <c r="CO28" s="77">
        <f t="shared" si="7"/>
        <v>0</v>
      </c>
      <c r="CP28" s="82">
        <f>AI28/100*'8. GVA assumptions'!F$8</f>
        <v>1.4217938884337528E-3</v>
      </c>
      <c r="CQ28" s="78">
        <f>AJ28/100*'8. GVA assumptions'!F$8</f>
        <v>1.4217938884337528E-3</v>
      </c>
      <c r="CR28" s="82">
        <f>AK28/100*'8. GVA assumptions'!F$11</f>
        <v>4.2953378452872835E-3</v>
      </c>
      <c r="CS28" s="78">
        <f>AL28/100*'8. GVA assumptions'!F$11</f>
        <v>4.2953378452872835E-3</v>
      </c>
      <c r="CT28" s="82">
        <f>AM28/100*'8. GVA assumptions'!F$12</f>
        <v>0</v>
      </c>
      <c r="CU28" s="78">
        <f>AN28/100*'8. GVA assumptions'!F$12</f>
        <v>0</v>
      </c>
      <c r="CV28" s="82">
        <f>AO28/100*'8. GVA assumptions'!F$13</f>
        <v>0</v>
      </c>
      <c r="CW28" s="78">
        <f>AP28/100*'8. GVA assumptions'!F$13</f>
        <v>0</v>
      </c>
      <c r="CX28" s="82">
        <f>AQ28/100*'8. GVA assumptions'!$F$14</f>
        <v>0</v>
      </c>
      <c r="CY28" s="78">
        <f>AR28/100*'8. GVA assumptions'!$F$14</f>
        <v>0</v>
      </c>
      <c r="CZ28" s="82">
        <f>AS28/100*'8. GVA assumptions'!$F$15</f>
        <v>7.5831056274122656E-7</v>
      </c>
      <c r="DA28" s="78">
        <f>AT28/100*'8. GVA assumptions'!$F$15</f>
        <v>0</v>
      </c>
      <c r="DB28" s="77">
        <f>AU28/100*'8. GVA assumptions'!$F$16</f>
        <v>2.2408771532077439E-3</v>
      </c>
      <c r="DC28" s="78">
        <f>AV28/100*'8. GVA assumptions'!$F$16</f>
        <v>2.2408771532077439E-3</v>
      </c>
      <c r="DD28" s="82">
        <f t="shared" si="8"/>
        <v>7.9587671974915217E-3</v>
      </c>
      <c r="DE28" s="135">
        <f t="shared" si="8"/>
        <v>7.9580088869287795E-3</v>
      </c>
      <c r="DF28" s="88">
        <f>AY28/100*'8. GVA assumptions'!$F$8</f>
        <v>1.4217938884337528E-3</v>
      </c>
      <c r="DG28" s="9">
        <f>AZ28/100*'8. GVA assumptions'!$F$11</f>
        <v>4.2953378452872835E-3</v>
      </c>
      <c r="DH28" s="9">
        <f>BA28/100*'8. GVA assumptions'!$F$12</f>
        <v>0</v>
      </c>
      <c r="DI28" s="9">
        <f>BB28/100*'8. GVA assumptions'!$F$13</f>
        <v>0</v>
      </c>
      <c r="DJ28" s="9">
        <f>BC28/100*'8. GVA assumptions'!$F$14</f>
        <v>0</v>
      </c>
      <c r="DK28" s="9">
        <f>BD28/100*'8. GVA assumptions'!$F$15</f>
        <v>3.7915528137061328E-7</v>
      </c>
      <c r="DL28" s="69">
        <f>BE28/100*'8. GVA assumptions'!$F$16</f>
        <v>2.2408771532077439E-3</v>
      </c>
      <c r="DM28" s="134">
        <f t="shared" si="10"/>
        <v>7.9583880422101506E-3</v>
      </c>
      <c r="DN28" s="140">
        <f t="shared" si="9"/>
        <v>0.11310782048932527</v>
      </c>
    </row>
    <row r="29" spans="1:429" s="83" customFormat="1">
      <c r="A29" s="276" t="s">
        <v>389</v>
      </c>
      <c r="B29" s="181">
        <v>0</v>
      </c>
      <c r="C29" s="77">
        <v>1.7125989303699358E-4</v>
      </c>
      <c r="D29" s="77">
        <v>0</v>
      </c>
      <c r="E29" s="77">
        <v>2.62419775E-4</v>
      </c>
      <c r="F29" s="77">
        <v>0</v>
      </c>
      <c r="G29" s="77">
        <v>8.3299999999999998E-8</v>
      </c>
      <c r="H29" s="147">
        <v>6.0000000000000001E-3</v>
      </c>
      <c r="I29" s="364">
        <f t="shared" si="0"/>
        <v>6.4337629680369934E-3</v>
      </c>
      <c r="J29" s="123"/>
      <c r="K29" s="82"/>
      <c r="L29" s="77"/>
      <c r="M29" s="78"/>
      <c r="N29" s="82">
        <v>1.7125989578699359E-4</v>
      </c>
      <c r="O29" s="77"/>
      <c r="P29" s="78"/>
      <c r="Q29" s="82"/>
      <c r="R29" s="77"/>
      <c r="S29" s="78"/>
      <c r="T29" s="82">
        <v>1.423874075E-5</v>
      </c>
      <c r="U29" s="77"/>
      <c r="V29" s="78"/>
      <c r="W29" s="82"/>
      <c r="X29" s="77"/>
      <c r="Y29" s="78"/>
      <c r="Z29" s="82">
        <v>8.3302749999999995E-8</v>
      </c>
      <c r="AA29" s="77"/>
      <c r="AB29" s="78"/>
      <c r="AC29" s="77">
        <v>6.0000000000000001E-3</v>
      </c>
      <c r="AD29" s="77"/>
      <c r="AE29" s="78"/>
      <c r="AF29" s="82">
        <f t="shared" si="1"/>
        <v>6.1855819392869936E-3</v>
      </c>
      <c r="AG29" s="77">
        <f t="shared" si="1"/>
        <v>0</v>
      </c>
      <c r="AH29" s="77">
        <f t="shared" si="1"/>
        <v>0</v>
      </c>
      <c r="AI29" s="82"/>
      <c r="AJ29" s="78"/>
      <c r="AK29" s="82">
        <f t="shared" si="13"/>
        <v>1.7125989578699359E-4</v>
      </c>
      <c r="AL29" s="78">
        <f>N29</f>
        <v>1.7125989578699359E-4</v>
      </c>
      <c r="AM29" s="82"/>
      <c r="AN29" s="78"/>
      <c r="AO29" s="82">
        <f t="shared" ref="AO29:AO35" si="15">T29</f>
        <v>1.423874075E-5</v>
      </c>
      <c r="AP29" s="78">
        <f>T29</f>
        <v>1.423874075E-5</v>
      </c>
      <c r="AQ29" s="82"/>
      <c r="AR29" s="78"/>
      <c r="AS29" s="82">
        <f t="shared" si="14"/>
        <v>8.3302749999999995E-8</v>
      </c>
      <c r="AT29" s="78"/>
      <c r="AU29" s="77">
        <f>AC29</f>
        <v>6.0000000000000001E-3</v>
      </c>
      <c r="AV29" s="78">
        <f>AC29</f>
        <v>6.0000000000000001E-3</v>
      </c>
      <c r="AW29" s="82">
        <f t="shared" si="3"/>
        <v>6.1855819392869936E-3</v>
      </c>
      <c r="AX29" s="77">
        <f t="shared" si="3"/>
        <v>6.1854986365369935E-3</v>
      </c>
      <c r="AY29" s="138">
        <f>AI29+((AJ29-AI29)*'9. BE assumptions'!T29)</f>
        <v>0</v>
      </c>
      <c r="AZ29" s="139">
        <f>AK29+((AL29-AK29)*'9. BE assumptions'!U29)</f>
        <v>1.7125989578699359E-4</v>
      </c>
      <c r="BA29" s="139">
        <f>AM29+((AN29-AM29)*'9. BE assumptions'!V29)</f>
        <v>0</v>
      </c>
      <c r="BB29" s="139">
        <f>AO29+((AP29-AO29)*'9. BE assumptions'!W29)</f>
        <v>1.423874075E-5</v>
      </c>
      <c r="BC29" s="139">
        <f>AQ29+((AR29-AQ29)*'9. BE assumptions'!X29)</f>
        <v>0</v>
      </c>
      <c r="BD29" s="139">
        <f>AS29+((AT29-AS29)*'9. BE assumptions'!Y29)</f>
        <v>4.1651374999999997E-8</v>
      </c>
      <c r="BE29" s="140">
        <f>AU29+((AV29-AU29)*'9. BE assumptions'!Z29)</f>
        <v>6.0000000000000001E-3</v>
      </c>
      <c r="BF29" s="139">
        <f t="shared" si="4"/>
        <v>6.1855402879119935E-3</v>
      </c>
      <c r="BG29" s="140">
        <f t="shared" si="5"/>
        <v>8.7911393212279407E-2</v>
      </c>
      <c r="BH29" s="77"/>
      <c r="BI29" s="82">
        <f>B29/100*'8. GVA assumptions'!$F$8</f>
        <v>0</v>
      </c>
      <c r="BJ29" s="77">
        <f>C29/100*'8. GVA assumptions'!$F$11</f>
        <v>6.8463004647126838E-5</v>
      </c>
      <c r="BK29" s="77">
        <f>D29/100*'8. GVA assumptions'!$F$12</f>
        <v>0</v>
      </c>
      <c r="BL29" s="77">
        <f>E29/100*'8. GVA assumptions'!$F$13</f>
        <v>1.270684913719928E-4</v>
      </c>
      <c r="BM29" s="77">
        <f>F29/100*'8. GVA assumptions'!$F$14</f>
        <v>0</v>
      </c>
      <c r="BN29" s="77">
        <f>G29/100*'8. GVA assumptions'!$F$15</f>
        <v>4.8921613899345191E-8</v>
      </c>
      <c r="BO29" s="77">
        <f>H29/100*'8. GVA assumptions'!$F$16</f>
        <v>2.7722191586075184E-3</v>
      </c>
      <c r="BP29" s="364">
        <f t="shared" si="6"/>
        <v>2.9677995762405372E-3</v>
      </c>
      <c r="BQ29" s="77"/>
      <c r="BR29" s="82">
        <f>K29/100*'8. GVA assumptions'!$F$8</f>
        <v>0</v>
      </c>
      <c r="BS29" s="77">
        <f>L29/100*'8. GVA assumptions'!$F$8</f>
        <v>0</v>
      </c>
      <c r="BT29" s="78">
        <f>M29/100*'8. GVA assumptions'!$F$8</f>
        <v>0</v>
      </c>
      <c r="BU29" s="77">
        <f>N29/100*'8. GVA assumptions'!$F$11</f>
        <v>6.8463005746469257E-5</v>
      </c>
      <c r="BV29" s="77">
        <f>O29/100*'8. GVA assumptions'!$F$11</f>
        <v>0</v>
      </c>
      <c r="BW29" s="78">
        <f>P29/100*'8. GVA assumptions'!$F$11</f>
        <v>0</v>
      </c>
      <c r="BX29" s="77">
        <f>Q29/100*'8. GVA assumptions'!$F$12</f>
        <v>0</v>
      </c>
      <c r="BY29" s="77">
        <f>R29/100*'8. GVA assumptions'!$F$12</f>
        <v>0</v>
      </c>
      <c r="BZ29" s="78">
        <f>S29/100*'8. GVA assumptions'!$F$12</f>
        <v>0</v>
      </c>
      <c r="CA29" s="77">
        <f>T29/100*'8. GVA assumptions'!$F$13</f>
        <v>6.8946606868305447E-6</v>
      </c>
      <c r="CB29" s="77">
        <f>U29/100*'8. GVA assumptions'!$F$13</f>
        <v>0</v>
      </c>
      <c r="CC29" s="78">
        <f>V29/100*'8. GVA assumptions'!$F$13</f>
        <v>0</v>
      </c>
      <c r="CD29" s="77">
        <f>W29/100*'8. GVA assumptions'!$F$14</f>
        <v>0</v>
      </c>
      <c r="CE29" s="77">
        <f>X29/100*'8. GVA assumptions'!$F$14</f>
        <v>0</v>
      </c>
      <c r="CF29" s="78">
        <f>Y29/100*'8. GVA assumptions'!$F$14</f>
        <v>0</v>
      </c>
      <c r="CG29" s="77">
        <f>Z29/100*'8. GVA assumptions'!$F$15</f>
        <v>4.8923228958627587E-8</v>
      </c>
      <c r="CH29" s="77">
        <f>AA29/100*'8. GVA assumptions'!$F$15</f>
        <v>0</v>
      </c>
      <c r="CI29" s="78">
        <f>AB29/100*'8. GVA assumptions'!$F$15</f>
        <v>0</v>
      </c>
      <c r="CJ29" s="77">
        <f>AC29/100*'8. GVA assumptions'!$F$16</f>
        <v>2.7722191586075184E-3</v>
      </c>
      <c r="CK29" s="77">
        <f>AD29/100*'8. GVA assumptions'!$F$16</f>
        <v>0</v>
      </c>
      <c r="CL29" s="78">
        <f>AE29/100*'8. GVA assumptions'!$F$16</f>
        <v>0</v>
      </c>
      <c r="CM29" s="82">
        <f t="shared" si="7"/>
        <v>2.8476257482697768E-3</v>
      </c>
      <c r="CN29" s="77">
        <f t="shared" si="7"/>
        <v>0</v>
      </c>
      <c r="CO29" s="77">
        <f t="shared" si="7"/>
        <v>0</v>
      </c>
      <c r="CP29" s="82">
        <f>AI29/100*'8. GVA assumptions'!F$8</f>
        <v>0</v>
      </c>
      <c r="CQ29" s="78">
        <f>AJ29/100*'8. GVA assumptions'!F$8</f>
        <v>0</v>
      </c>
      <c r="CR29" s="82">
        <f>AK29/100*'8. GVA assumptions'!F$11</f>
        <v>6.8463005746469257E-5</v>
      </c>
      <c r="CS29" s="78">
        <f>AL29/100*'8. GVA assumptions'!F$11</f>
        <v>6.8463005746469257E-5</v>
      </c>
      <c r="CT29" s="82">
        <f>AM29/100*'8. GVA assumptions'!F$12</f>
        <v>0</v>
      </c>
      <c r="CU29" s="78">
        <f>AN29/100*'8. GVA assumptions'!F$12</f>
        <v>0</v>
      </c>
      <c r="CV29" s="82">
        <f>AO29/100*'8. GVA assumptions'!F$13</f>
        <v>6.8946606868305447E-6</v>
      </c>
      <c r="CW29" s="78">
        <f>AP29/100*'8. GVA assumptions'!F$13</f>
        <v>6.8946606868305447E-6</v>
      </c>
      <c r="CX29" s="82">
        <f>AQ29/100*'8. GVA assumptions'!$F$14</f>
        <v>0</v>
      </c>
      <c r="CY29" s="78">
        <f>AR29/100*'8. GVA assumptions'!$F$14</f>
        <v>0</v>
      </c>
      <c r="CZ29" s="82">
        <f>AS29/100*'8. GVA assumptions'!$F$15</f>
        <v>4.8923228958627587E-8</v>
      </c>
      <c r="DA29" s="78">
        <f>AT29/100*'8. GVA assumptions'!$F$15</f>
        <v>0</v>
      </c>
      <c r="DB29" s="77">
        <f>AU29/100*'8. GVA assumptions'!$F$16</f>
        <v>2.7722191586075184E-3</v>
      </c>
      <c r="DC29" s="78">
        <f>AV29/100*'8. GVA assumptions'!$F$16</f>
        <v>2.7722191586075184E-3</v>
      </c>
      <c r="DD29" s="82">
        <f t="shared" si="8"/>
        <v>2.8476257482697768E-3</v>
      </c>
      <c r="DE29" s="135">
        <f t="shared" si="8"/>
        <v>2.8475768250408183E-3</v>
      </c>
      <c r="DF29" s="88">
        <f>AY29/100*'8. GVA assumptions'!$F$8</f>
        <v>0</v>
      </c>
      <c r="DG29" s="9">
        <f>AZ29/100*'8. GVA assumptions'!$F$11</f>
        <v>6.8463005746469257E-5</v>
      </c>
      <c r="DH29" s="9">
        <f>BA29/100*'8. GVA assumptions'!$F$12</f>
        <v>0</v>
      </c>
      <c r="DI29" s="9">
        <f>BB29/100*'8. GVA assumptions'!$F$13</f>
        <v>6.8946606868305447E-6</v>
      </c>
      <c r="DJ29" s="9">
        <f>BC29/100*'8. GVA assumptions'!$F$14</f>
        <v>0</v>
      </c>
      <c r="DK29" s="9">
        <f>BD29/100*'8. GVA assumptions'!$F$15</f>
        <v>2.4461614479313793E-8</v>
      </c>
      <c r="DL29" s="69">
        <f>BE29/100*'8. GVA assumptions'!$F$16</f>
        <v>2.7722191586075184E-3</v>
      </c>
      <c r="DM29" s="134">
        <f>SUM(DF29:DL29)</f>
        <v>2.8476012866552975E-3</v>
      </c>
      <c r="DN29" s="140">
        <f t="shared" si="9"/>
        <v>4.0471257929103374E-2</v>
      </c>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c r="IU29" s="80"/>
      <c r="IV29" s="80"/>
      <c r="IW29" s="80"/>
      <c r="IX29" s="80"/>
      <c r="IY29" s="80"/>
      <c r="IZ29" s="80"/>
      <c r="JA29" s="80"/>
      <c r="JB29" s="80"/>
      <c r="JC29" s="80"/>
      <c r="JD29" s="80"/>
      <c r="JE29" s="80"/>
      <c r="JF29" s="80"/>
      <c r="JG29" s="80"/>
      <c r="JH29" s="80"/>
      <c r="JI29" s="80"/>
      <c r="JJ29" s="80"/>
      <c r="JK29" s="80"/>
      <c r="JL29" s="80"/>
      <c r="JM29" s="80"/>
      <c r="JN29" s="80"/>
      <c r="JO29" s="80"/>
      <c r="JP29" s="80"/>
      <c r="JQ29" s="80"/>
      <c r="JR29" s="80"/>
      <c r="JS29" s="80"/>
      <c r="JT29" s="80"/>
      <c r="JU29" s="80"/>
      <c r="JV29" s="80"/>
      <c r="JW29" s="80"/>
      <c r="JX29" s="80"/>
      <c r="JY29" s="80"/>
      <c r="JZ29" s="80"/>
      <c r="KA29" s="80"/>
      <c r="KB29" s="80"/>
      <c r="KC29" s="80"/>
      <c r="KD29" s="80"/>
      <c r="KE29" s="80"/>
      <c r="KF29" s="80"/>
      <c r="KG29" s="80"/>
      <c r="KH29" s="80"/>
      <c r="KI29" s="80"/>
      <c r="KJ29" s="80"/>
      <c r="KK29" s="80"/>
      <c r="KL29" s="80"/>
      <c r="KM29" s="80"/>
      <c r="KN29" s="80"/>
      <c r="KO29" s="80"/>
      <c r="KP29" s="80"/>
      <c r="KQ29" s="80"/>
      <c r="KR29" s="80"/>
      <c r="KS29" s="80"/>
      <c r="KT29" s="80"/>
      <c r="KU29" s="80"/>
      <c r="KV29" s="80"/>
      <c r="KW29" s="80"/>
      <c r="KX29" s="80"/>
      <c r="KY29" s="80"/>
      <c r="KZ29" s="80"/>
      <c r="LA29" s="80"/>
      <c r="LB29" s="80"/>
      <c r="LC29" s="80"/>
      <c r="LD29" s="80"/>
      <c r="LE29" s="80"/>
      <c r="LF29" s="80"/>
      <c r="LG29" s="80"/>
      <c r="LH29" s="80"/>
      <c r="LI29" s="80"/>
      <c r="LJ29" s="80"/>
      <c r="LK29" s="80"/>
      <c r="LL29" s="80"/>
      <c r="LM29" s="80"/>
      <c r="LN29" s="80"/>
      <c r="LO29" s="80"/>
      <c r="LP29" s="80"/>
      <c r="LQ29" s="80"/>
      <c r="LR29" s="80"/>
      <c r="LS29" s="80"/>
      <c r="LT29" s="80"/>
      <c r="LU29" s="80"/>
      <c r="LV29" s="80"/>
      <c r="LW29" s="80"/>
      <c r="LX29" s="80"/>
      <c r="LY29" s="80"/>
      <c r="LZ29" s="80"/>
      <c r="MA29" s="80"/>
      <c r="MB29" s="80"/>
      <c r="MC29" s="80"/>
      <c r="MD29" s="80"/>
      <c r="ME29" s="80"/>
      <c r="MF29" s="80"/>
      <c r="MG29" s="80"/>
      <c r="MH29" s="80"/>
      <c r="MI29" s="80"/>
      <c r="MJ29" s="80"/>
      <c r="MK29" s="80"/>
      <c r="ML29" s="80"/>
      <c r="MM29" s="80"/>
      <c r="MN29" s="80"/>
      <c r="MO29" s="80"/>
      <c r="MP29" s="80"/>
      <c r="MQ29" s="80"/>
      <c r="MR29" s="80"/>
      <c r="MS29" s="80"/>
      <c r="MT29" s="80"/>
      <c r="MU29" s="80"/>
      <c r="MV29" s="80"/>
      <c r="MW29" s="80"/>
      <c r="MX29" s="80"/>
      <c r="MY29" s="80"/>
      <c r="MZ29" s="80"/>
      <c r="NA29" s="80"/>
      <c r="NB29" s="80"/>
      <c r="NC29" s="80"/>
      <c r="ND29" s="80"/>
      <c r="NE29" s="80"/>
      <c r="NF29" s="80"/>
      <c r="NG29" s="80"/>
      <c r="NH29" s="80"/>
      <c r="NI29" s="80"/>
      <c r="NJ29" s="80"/>
      <c r="NK29" s="80"/>
      <c r="NL29" s="80"/>
      <c r="NM29" s="80"/>
      <c r="NN29" s="80"/>
      <c r="NO29" s="80"/>
      <c r="NP29" s="80"/>
      <c r="NQ29" s="80"/>
      <c r="NR29" s="80"/>
      <c r="NS29" s="80"/>
      <c r="NT29" s="80"/>
      <c r="NU29" s="80"/>
      <c r="NV29" s="80"/>
      <c r="NW29" s="80"/>
      <c r="NX29" s="80"/>
      <c r="NY29" s="80"/>
      <c r="NZ29" s="80"/>
      <c r="OA29" s="80"/>
      <c r="OB29" s="80"/>
      <c r="OC29" s="80"/>
      <c r="OD29" s="80"/>
      <c r="OE29" s="80"/>
      <c r="OF29" s="80"/>
      <c r="OG29" s="80"/>
      <c r="OH29" s="80"/>
      <c r="OI29" s="80"/>
      <c r="OJ29" s="80"/>
      <c r="OK29" s="80"/>
      <c r="OL29" s="80"/>
      <c r="OM29" s="80"/>
      <c r="ON29" s="80"/>
      <c r="OO29" s="80"/>
      <c r="OP29" s="80"/>
      <c r="OQ29" s="80"/>
      <c r="OR29" s="80"/>
      <c r="OS29" s="80"/>
      <c r="OT29" s="80"/>
      <c r="OU29" s="80"/>
      <c r="OV29" s="80"/>
      <c r="OW29" s="80"/>
      <c r="OX29" s="80"/>
      <c r="OY29" s="80"/>
      <c r="OZ29" s="80"/>
      <c r="PA29" s="80"/>
      <c r="PB29" s="80"/>
      <c r="PC29" s="80"/>
      <c r="PD29" s="80"/>
      <c r="PE29" s="80"/>
      <c r="PF29" s="80"/>
      <c r="PG29" s="80"/>
      <c r="PH29" s="80"/>
      <c r="PI29" s="80"/>
      <c r="PJ29" s="80"/>
      <c r="PK29" s="80"/>
      <c r="PL29" s="80"/>
      <c r="PM29" s="80"/>
    </row>
    <row r="30" spans="1:429" s="83" customFormat="1">
      <c r="A30" s="276" t="s">
        <v>390</v>
      </c>
      <c r="B30" s="181">
        <v>8.1837549999999994E-5</v>
      </c>
      <c r="C30" s="77">
        <v>4.972609E-4</v>
      </c>
      <c r="D30" s="77">
        <v>0</v>
      </c>
      <c r="E30" s="77">
        <v>8.3484072500000003E-4</v>
      </c>
      <c r="F30" s="77">
        <v>0</v>
      </c>
      <c r="G30" s="77">
        <v>4.1549999999999998E-7</v>
      </c>
      <c r="H30" s="147">
        <v>6.0000000000000001E-3</v>
      </c>
      <c r="I30" s="364">
        <f t="shared" si="0"/>
        <v>7.4143546750000001E-3</v>
      </c>
      <c r="J30" s="123"/>
      <c r="K30" s="82">
        <v>8.1837550000000007E-5</v>
      </c>
      <c r="L30" s="77"/>
      <c r="M30" s="78"/>
      <c r="N30" s="82">
        <v>3.9317090799999998E-4</v>
      </c>
      <c r="O30" s="77"/>
      <c r="P30" s="78"/>
      <c r="Q30" s="82"/>
      <c r="R30" s="77"/>
      <c r="S30" s="78"/>
      <c r="T30" s="133">
        <v>8.3484072500000003E-4</v>
      </c>
      <c r="U30" s="77"/>
      <c r="V30" s="78"/>
      <c r="W30" s="82"/>
      <c r="X30" s="77"/>
      <c r="Y30" s="78"/>
      <c r="Z30" s="82">
        <v>2.0825700000000001E-7</v>
      </c>
      <c r="AA30" s="77"/>
      <c r="AB30" s="78"/>
      <c r="AC30" s="77">
        <v>6.0000000000000001E-3</v>
      </c>
      <c r="AD30" s="77"/>
      <c r="AE30" s="78"/>
      <c r="AF30" s="82">
        <f t="shared" si="1"/>
        <v>7.31005744E-3</v>
      </c>
      <c r="AG30" s="77">
        <f t="shared" si="1"/>
        <v>0</v>
      </c>
      <c r="AH30" s="77">
        <f t="shared" si="1"/>
        <v>0</v>
      </c>
      <c r="AI30" s="82">
        <f>K30</f>
        <v>8.1837550000000007E-5</v>
      </c>
      <c r="AJ30" s="78">
        <f>K30</f>
        <v>8.1837550000000007E-5</v>
      </c>
      <c r="AK30" s="82">
        <f t="shared" si="13"/>
        <v>3.9317090799999998E-4</v>
      </c>
      <c r="AL30" s="78">
        <f>N30</f>
        <v>3.9317090799999998E-4</v>
      </c>
      <c r="AM30" s="82"/>
      <c r="AN30" s="78"/>
      <c r="AO30" s="82">
        <f t="shared" si="15"/>
        <v>8.3484072500000003E-4</v>
      </c>
      <c r="AP30" s="78">
        <f>T30</f>
        <v>8.3484072500000003E-4</v>
      </c>
      <c r="AQ30" s="82"/>
      <c r="AR30" s="78"/>
      <c r="AS30" s="82">
        <f t="shared" si="14"/>
        <v>2.0825700000000001E-7</v>
      </c>
      <c r="AT30" s="78"/>
      <c r="AU30" s="77">
        <f>AC30</f>
        <v>6.0000000000000001E-3</v>
      </c>
      <c r="AV30" s="78">
        <f>AC30</f>
        <v>6.0000000000000001E-3</v>
      </c>
      <c r="AW30" s="82">
        <f t="shared" si="3"/>
        <v>7.31005744E-3</v>
      </c>
      <c r="AX30" s="77">
        <f t="shared" si="3"/>
        <v>7.3098491829999999E-3</v>
      </c>
      <c r="AY30" s="138">
        <f>AI30+((AJ30-AI30)*'9. BE assumptions'!T30)</f>
        <v>8.1837550000000007E-5</v>
      </c>
      <c r="AZ30" s="139">
        <f>AK30+((AL30-AK30)*'9. BE assumptions'!U30)</f>
        <v>3.9317090799999998E-4</v>
      </c>
      <c r="BA30" s="139">
        <f>AM30+((AN30-AM30)*'9. BE assumptions'!V30)</f>
        <v>0</v>
      </c>
      <c r="BB30" s="139">
        <f>AO30+((AP30-AO30)*'9. BE assumptions'!W30)</f>
        <v>8.3484072500000003E-4</v>
      </c>
      <c r="BC30" s="139">
        <f>AQ30+((AR30-AQ30)*'9. BE assumptions'!X30)</f>
        <v>0</v>
      </c>
      <c r="BD30" s="139">
        <f>AS30+((AT30-AS30)*'9. BE assumptions'!Y30)</f>
        <v>1.041285E-7</v>
      </c>
      <c r="BE30" s="140">
        <f>AU30+((AV30-AU30)*'9. BE assumptions'!Z30)</f>
        <v>6.0000000000000001E-3</v>
      </c>
      <c r="BF30" s="139">
        <f t="shared" si="4"/>
        <v>7.3099533115000004E-3</v>
      </c>
      <c r="BG30" s="140">
        <f t="shared" si="5"/>
        <v>0.10389200458147976</v>
      </c>
      <c r="BH30" s="77"/>
      <c r="BI30" s="82">
        <f>B30/100*'8. GVA assumptions'!$F$8</f>
        <v>3.8869826884723206E-5</v>
      </c>
      <c r="BJ30" s="77">
        <f>C30/100*'8. GVA assumptions'!$F$11</f>
        <v>1.9878545235445577E-4</v>
      </c>
      <c r="BK30" s="77">
        <f>D30/100*'8. GVA assumptions'!$F$12</f>
        <v>0</v>
      </c>
      <c r="BL30" s="77">
        <f>E30/100*'8. GVA assumptions'!$F$13</f>
        <v>4.0424526490677286E-4</v>
      </c>
      <c r="BM30" s="77">
        <f>F30/100*'8. GVA assumptions'!$F$14</f>
        <v>0</v>
      </c>
      <c r="BN30" s="77">
        <f>G30/100*'8. GVA assumptions'!$F$15</f>
        <v>2.4402077521222002E-7</v>
      </c>
      <c r="BO30" s="77">
        <f>H30/100*'8. GVA assumptions'!$F$16</f>
        <v>2.7722191586075184E-3</v>
      </c>
      <c r="BP30" s="364">
        <f t="shared" si="6"/>
        <v>3.4143637235286824E-3</v>
      </c>
      <c r="BQ30" s="77"/>
      <c r="BR30" s="82">
        <f>K30/100*'8. GVA assumptions'!$F$8</f>
        <v>3.8869826884723213E-5</v>
      </c>
      <c r="BS30" s="77">
        <f>L30/100*'8. GVA assumptions'!$F$8</f>
        <v>0</v>
      </c>
      <c r="BT30" s="78">
        <f>M30/100*'8. GVA assumptions'!$F$8</f>
        <v>0</v>
      </c>
      <c r="BU30" s="77">
        <f>N30/100*'8. GVA assumptions'!$F$11</f>
        <v>1.5717434610159798E-4</v>
      </c>
      <c r="BV30" s="77">
        <f>O30/100*'8. GVA assumptions'!$F$11</f>
        <v>0</v>
      </c>
      <c r="BW30" s="78">
        <f>P30/100*'8. GVA assumptions'!$F$11</f>
        <v>0</v>
      </c>
      <c r="BX30" s="77">
        <f>Q30/100*'8. GVA assumptions'!$F$12</f>
        <v>0</v>
      </c>
      <c r="BY30" s="77">
        <f>R30/100*'8. GVA assumptions'!$F$12</f>
        <v>0</v>
      </c>
      <c r="BZ30" s="78">
        <f>S30/100*'8. GVA assumptions'!$F$12</f>
        <v>0</v>
      </c>
      <c r="CA30" s="77">
        <f>T30/100*'8. GVA assumptions'!$F$13</f>
        <v>4.0424526490677286E-4</v>
      </c>
      <c r="CB30" s="77">
        <f>U30/100*'8. GVA assumptions'!$F$13</f>
        <v>0</v>
      </c>
      <c r="CC30" s="78">
        <f>V30/100*'8. GVA assumptions'!$F$13</f>
        <v>0</v>
      </c>
      <c r="CD30" s="77">
        <f>W30/100*'8. GVA assumptions'!$F$14</f>
        <v>0</v>
      </c>
      <c r="CE30" s="77">
        <f>X30/100*'8. GVA assumptions'!$F$14</f>
        <v>0</v>
      </c>
      <c r="CF30" s="78">
        <f>Y30/100*'8. GVA assumptions'!$F$14</f>
        <v>0</v>
      </c>
      <c r="CG30" s="77">
        <f>Z30/100*'8. GVA assumptions'!$F$15</f>
        <v>1.2230814580835455E-7</v>
      </c>
      <c r="CH30" s="77">
        <f>AA30/100*'8. GVA assumptions'!$F$15</f>
        <v>0</v>
      </c>
      <c r="CI30" s="78">
        <f>AB30/100*'8. GVA assumptions'!$F$15</f>
        <v>0</v>
      </c>
      <c r="CJ30" s="77">
        <f>AC30/100*'8. GVA assumptions'!$F$16</f>
        <v>2.7722191586075184E-3</v>
      </c>
      <c r="CK30" s="77">
        <f>AD30/100*'8. GVA assumptions'!$F$16</f>
        <v>0</v>
      </c>
      <c r="CL30" s="78">
        <f>AE30/100*'8. GVA assumptions'!$F$16</f>
        <v>0</v>
      </c>
      <c r="CM30" s="82">
        <f t="shared" si="7"/>
        <v>3.3726309046464209E-3</v>
      </c>
      <c r="CN30" s="77">
        <f t="shared" si="7"/>
        <v>0</v>
      </c>
      <c r="CO30" s="77">
        <f t="shared" si="7"/>
        <v>0</v>
      </c>
      <c r="CP30" s="82">
        <f>AI30/100*'8. GVA assumptions'!F$8</f>
        <v>3.8869826884723213E-5</v>
      </c>
      <c r="CQ30" s="78">
        <f>AJ30/100*'8. GVA assumptions'!F$8</f>
        <v>3.8869826884723213E-5</v>
      </c>
      <c r="CR30" s="82">
        <f>AK30/100*'8. GVA assumptions'!F$11</f>
        <v>1.5717434610159798E-4</v>
      </c>
      <c r="CS30" s="78">
        <f>AL30/100*'8. GVA assumptions'!F$11</f>
        <v>1.5717434610159798E-4</v>
      </c>
      <c r="CT30" s="82">
        <f>AM30/100*'8. GVA assumptions'!F$12</f>
        <v>0</v>
      </c>
      <c r="CU30" s="78">
        <f>AN30/100*'8. GVA assumptions'!F$12</f>
        <v>0</v>
      </c>
      <c r="CV30" s="82">
        <f>AO30/100*'8. GVA assumptions'!F$13</f>
        <v>4.0424526490677286E-4</v>
      </c>
      <c r="CW30" s="78">
        <f>AP30/100*'8. GVA assumptions'!F$13</f>
        <v>4.0424526490677286E-4</v>
      </c>
      <c r="CX30" s="82">
        <f>AQ30/100*'8. GVA assumptions'!$F$14</f>
        <v>0</v>
      </c>
      <c r="CY30" s="78">
        <f>AR30/100*'8. GVA assumptions'!$F$14</f>
        <v>0</v>
      </c>
      <c r="CZ30" s="82">
        <f>AS30/100*'8. GVA assumptions'!$F$15</f>
        <v>1.2230814580835455E-7</v>
      </c>
      <c r="DA30" s="78">
        <f>AT30/100*'8. GVA assumptions'!$F$15</f>
        <v>0</v>
      </c>
      <c r="DB30" s="77">
        <f>AU30/100*'8. GVA assumptions'!$F$16</f>
        <v>2.7722191586075184E-3</v>
      </c>
      <c r="DC30" s="78">
        <f>AV30/100*'8. GVA assumptions'!$F$16</f>
        <v>2.7722191586075184E-3</v>
      </c>
      <c r="DD30" s="82">
        <f t="shared" si="8"/>
        <v>3.3726309046464209E-3</v>
      </c>
      <c r="DE30" s="135">
        <f t="shared" si="8"/>
        <v>3.3725085965006125E-3</v>
      </c>
      <c r="DF30" s="88">
        <f>AY30/100*'8. GVA assumptions'!$F$8</f>
        <v>3.8869826884723213E-5</v>
      </c>
      <c r="DG30" s="9">
        <f>AZ30/100*'8. GVA assumptions'!$F$11</f>
        <v>1.5717434610159798E-4</v>
      </c>
      <c r="DH30" s="9">
        <f>BA30/100*'8. GVA assumptions'!$F$12</f>
        <v>0</v>
      </c>
      <c r="DI30" s="9">
        <f>BB30/100*'8. GVA assumptions'!$F$13</f>
        <v>4.0424526490677286E-4</v>
      </c>
      <c r="DJ30" s="9">
        <f>BC30/100*'8. GVA assumptions'!$F$14</f>
        <v>0</v>
      </c>
      <c r="DK30" s="9">
        <f>BD30/100*'8. GVA assumptions'!$F$15</f>
        <v>6.1154072904177273E-8</v>
      </c>
      <c r="DL30" s="69">
        <f>BE30/100*'8. GVA assumptions'!$F$16</f>
        <v>2.7722191586075184E-3</v>
      </c>
      <c r="DM30" s="134">
        <f t="shared" si="10"/>
        <v>3.3725697505735167E-3</v>
      </c>
      <c r="DN30" s="140">
        <f t="shared" si="9"/>
        <v>4.7932321459115496E-2</v>
      </c>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c r="IU30" s="80"/>
      <c r="IV30" s="80"/>
      <c r="IW30" s="80"/>
      <c r="IX30" s="80"/>
      <c r="IY30" s="80"/>
      <c r="IZ30" s="80"/>
      <c r="JA30" s="80"/>
      <c r="JB30" s="80"/>
      <c r="JC30" s="80"/>
      <c r="JD30" s="80"/>
      <c r="JE30" s="80"/>
      <c r="JF30" s="80"/>
      <c r="JG30" s="80"/>
      <c r="JH30" s="80"/>
      <c r="JI30" s="80"/>
      <c r="JJ30" s="80"/>
      <c r="JK30" s="80"/>
      <c r="JL30" s="80"/>
      <c r="JM30" s="80"/>
      <c r="JN30" s="80"/>
      <c r="JO30" s="80"/>
      <c r="JP30" s="80"/>
      <c r="JQ30" s="80"/>
      <c r="JR30" s="80"/>
      <c r="JS30" s="80"/>
      <c r="JT30" s="80"/>
      <c r="JU30" s="80"/>
      <c r="JV30" s="80"/>
      <c r="JW30" s="80"/>
      <c r="JX30" s="80"/>
      <c r="JY30" s="80"/>
      <c r="JZ30" s="80"/>
      <c r="KA30" s="80"/>
      <c r="KB30" s="80"/>
      <c r="KC30" s="80"/>
      <c r="KD30" s="80"/>
      <c r="KE30" s="80"/>
      <c r="KF30" s="80"/>
      <c r="KG30" s="80"/>
      <c r="KH30" s="80"/>
      <c r="KI30" s="80"/>
      <c r="KJ30" s="80"/>
      <c r="KK30" s="80"/>
      <c r="KL30" s="80"/>
      <c r="KM30" s="80"/>
      <c r="KN30" s="80"/>
      <c r="KO30" s="80"/>
      <c r="KP30" s="80"/>
      <c r="KQ30" s="80"/>
      <c r="KR30" s="80"/>
      <c r="KS30" s="80"/>
      <c r="KT30" s="80"/>
      <c r="KU30" s="80"/>
      <c r="KV30" s="80"/>
      <c r="KW30" s="80"/>
      <c r="KX30" s="80"/>
      <c r="KY30" s="80"/>
      <c r="KZ30" s="80"/>
      <c r="LA30" s="80"/>
      <c r="LB30" s="80"/>
      <c r="LC30" s="80"/>
      <c r="LD30" s="80"/>
      <c r="LE30" s="80"/>
      <c r="LF30" s="80"/>
      <c r="LG30" s="80"/>
      <c r="LH30" s="80"/>
      <c r="LI30" s="80"/>
      <c r="LJ30" s="80"/>
      <c r="LK30" s="80"/>
      <c r="LL30" s="80"/>
      <c r="LM30" s="80"/>
      <c r="LN30" s="80"/>
      <c r="LO30" s="80"/>
      <c r="LP30" s="80"/>
      <c r="LQ30" s="80"/>
      <c r="LR30" s="80"/>
      <c r="LS30" s="80"/>
      <c r="LT30" s="80"/>
      <c r="LU30" s="80"/>
      <c r="LV30" s="80"/>
      <c r="LW30" s="80"/>
      <c r="LX30" s="80"/>
      <c r="LY30" s="80"/>
      <c r="LZ30" s="80"/>
      <c r="MA30" s="80"/>
      <c r="MB30" s="80"/>
      <c r="MC30" s="80"/>
      <c r="MD30" s="80"/>
      <c r="ME30" s="80"/>
      <c r="MF30" s="80"/>
      <c r="MG30" s="80"/>
      <c r="MH30" s="80"/>
      <c r="MI30" s="80"/>
      <c r="MJ30" s="80"/>
      <c r="MK30" s="80"/>
      <c r="ML30" s="80"/>
      <c r="MM30" s="80"/>
      <c r="MN30" s="80"/>
      <c r="MO30" s="80"/>
      <c r="MP30" s="80"/>
      <c r="MQ30" s="80"/>
      <c r="MR30" s="80"/>
      <c r="MS30" s="80"/>
      <c r="MT30" s="80"/>
      <c r="MU30" s="80"/>
      <c r="MV30" s="80"/>
      <c r="MW30" s="80"/>
      <c r="MX30" s="80"/>
      <c r="MY30" s="80"/>
      <c r="MZ30" s="80"/>
      <c r="NA30" s="80"/>
      <c r="NB30" s="80"/>
      <c r="NC30" s="80"/>
      <c r="ND30" s="80"/>
      <c r="NE30" s="80"/>
      <c r="NF30" s="80"/>
      <c r="NG30" s="80"/>
      <c r="NH30" s="80"/>
      <c r="NI30" s="80"/>
      <c r="NJ30" s="80"/>
      <c r="NK30" s="80"/>
      <c r="NL30" s="80"/>
      <c r="NM30" s="80"/>
      <c r="NN30" s="80"/>
      <c r="NO30" s="80"/>
      <c r="NP30" s="80"/>
      <c r="NQ30" s="80"/>
      <c r="NR30" s="80"/>
      <c r="NS30" s="80"/>
      <c r="NT30" s="80"/>
      <c r="NU30" s="80"/>
      <c r="NV30" s="80"/>
      <c r="NW30" s="80"/>
      <c r="NX30" s="80"/>
      <c r="NY30" s="80"/>
      <c r="NZ30" s="80"/>
      <c r="OA30" s="80"/>
      <c r="OB30" s="80"/>
      <c r="OC30" s="80"/>
      <c r="OD30" s="80"/>
      <c r="OE30" s="80"/>
      <c r="OF30" s="80"/>
      <c r="OG30" s="80"/>
      <c r="OH30" s="80"/>
      <c r="OI30" s="80"/>
      <c r="OJ30" s="80"/>
      <c r="OK30" s="80"/>
      <c r="OL30" s="80"/>
      <c r="OM30" s="80"/>
      <c r="ON30" s="80"/>
      <c r="OO30" s="80"/>
      <c r="OP30" s="80"/>
      <c r="OQ30" s="80"/>
      <c r="OR30" s="80"/>
      <c r="OS30" s="80"/>
      <c r="OT30" s="80"/>
      <c r="OU30" s="80"/>
      <c r="OV30" s="80"/>
      <c r="OW30" s="80"/>
      <c r="OX30" s="80"/>
      <c r="OY30" s="80"/>
      <c r="OZ30" s="80"/>
      <c r="PA30" s="80"/>
      <c r="PB30" s="80"/>
      <c r="PC30" s="80"/>
      <c r="PD30" s="80"/>
      <c r="PE30" s="80"/>
      <c r="PF30" s="80"/>
      <c r="PG30" s="80"/>
      <c r="PH30" s="80"/>
      <c r="PI30" s="80"/>
      <c r="PJ30" s="80"/>
      <c r="PK30" s="80"/>
      <c r="PL30" s="80"/>
      <c r="PM30" s="80"/>
    </row>
    <row r="31" spans="1:429">
      <c r="A31" s="276" t="s">
        <v>391</v>
      </c>
      <c r="B31" s="181">
        <v>4.0984274999999998E-5</v>
      </c>
      <c r="C31" s="77">
        <v>5.8195197499999994E-4</v>
      </c>
      <c r="D31" s="77">
        <v>0</v>
      </c>
      <c r="E31" s="77">
        <v>9.476266550000001E-3</v>
      </c>
      <c r="F31" s="77">
        <v>5.1611099999999998E-5</v>
      </c>
      <c r="G31" s="77">
        <v>4.5817500000000001E-7</v>
      </c>
      <c r="H31" s="147">
        <v>6.7999999999999996E-3</v>
      </c>
      <c r="I31" s="364">
        <f t="shared" si="0"/>
        <v>1.6951272074999999E-2</v>
      </c>
      <c r="J31" s="123"/>
      <c r="K31" s="82">
        <v>4.0984271750000004E-5</v>
      </c>
      <c r="L31" s="77"/>
      <c r="M31" s="78"/>
      <c r="N31" s="82">
        <v>5.8195196499999998E-4</v>
      </c>
      <c r="O31" s="77"/>
      <c r="P31" s="78"/>
      <c r="Q31" s="82"/>
      <c r="R31" s="77"/>
      <c r="S31" s="78"/>
      <c r="T31" s="82">
        <v>9.476266550000001E-3</v>
      </c>
      <c r="U31" s="77"/>
      <c r="V31" s="78"/>
      <c r="W31" s="82">
        <v>5.1611087749999993E-5</v>
      </c>
      <c r="X31" s="77"/>
      <c r="Y31" s="78"/>
      <c r="Z31" s="82">
        <v>4.5816525000000001E-7</v>
      </c>
      <c r="AA31" s="77"/>
      <c r="AB31" s="78"/>
      <c r="AC31" s="77">
        <v>6.7999999999999996E-3</v>
      </c>
      <c r="AD31" s="77"/>
      <c r="AE31" s="78"/>
      <c r="AF31" s="82">
        <f t="shared" si="1"/>
        <v>1.6951272039749998E-2</v>
      </c>
      <c r="AG31" s="77">
        <f t="shared" si="1"/>
        <v>0</v>
      </c>
      <c r="AH31" s="77">
        <f t="shared" si="1"/>
        <v>0</v>
      </c>
      <c r="AI31" s="82">
        <f>K31</f>
        <v>4.0984271750000004E-5</v>
      </c>
      <c r="AJ31" s="78">
        <f>K31</f>
        <v>4.0984271750000004E-5</v>
      </c>
      <c r="AK31" s="82">
        <f t="shared" si="13"/>
        <v>5.8195196499999998E-4</v>
      </c>
      <c r="AL31" s="78">
        <f>N31</f>
        <v>5.8195196499999998E-4</v>
      </c>
      <c r="AM31" s="82"/>
      <c r="AN31" s="78"/>
      <c r="AO31" s="82">
        <f t="shared" si="15"/>
        <v>9.476266550000001E-3</v>
      </c>
      <c r="AP31" s="78">
        <f>T31</f>
        <v>9.476266550000001E-3</v>
      </c>
      <c r="AQ31" s="82">
        <f>W31</f>
        <v>5.1611087749999993E-5</v>
      </c>
      <c r="AR31" s="78">
        <f>W31</f>
        <v>5.1611087749999993E-5</v>
      </c>
      <c r="AS31" s="82">
        <f t="shared" si="14"/>
        <v>4.5816525000000001E-7</v>
      </c>
      <c r="AT31" s="78"/>
      <c r="AU31" s="77">
        <f>AC31</f>
        <v>6.7999999999999996E-3</v>
      </c>
      <c r="AV31" s="78">
        <f>AC31</f>
        <v>6.7999999999999996E-3</v>
      </c>
      <c r="AW31" s="82">
        <f t="shared" si="3"/>
        <v>1.6951272039749998E-2</v>
      </c>
      <c r="AX31" s="77">
        <f t="shared" si="3"/>
        <v>1.6950813874499999E-2</v>
      </c>
      <c r="AY31" s="138">
        <f>AI31+((AJ31-AI31)*'9. BE assumptions'!T31)</f>
        <v>4.0984271750000004E-5</v>
      </c>
      <c r="AZ31" s="139">
        <f>AK31+((AL31-AK31)*'9. BE assumptions'!U31)</f>
        <v>5.8195196499999998E-4</v>
      </c>
      <c r="BA31" s="139">
        <f>AM31+((AN31-AM31)*'9. BE assumptions'!V31)</f>
        <v>0</v>
      </c>
      <c r="BB31" s="139">
        <f>AO31+((AP31-AO31)*'9. BE assumptions'!W31)</f>
        <v>9.476266550000001E-3</v>
      </c>
      <c r="BC31" s="139">
        <f>AQ31+((AR31-AQ31)*'9. BE assumptions'!X31)</f>
        <v>5.1611087749999993E-5</v>
      </c>
      <c r="BD31" s="139">
        <f>AS31+((AT31-AS31)*'9. BE assumptions'!Y31)</f>
        <v>2.29082625E-7</v>
      </c>
      <c r="BE31" s="140">
        <f>AU31+((AV31-AU31)*'9. BE assumptions'!Z31)</f>
        <v>6.7999999999999996E-3</v>
      </c>
      <c r="BF31" s="139">
        <f t="shared" si="4"/>
        <v>1.6951042957125E-2</v>
      </c>
      <c r="BG31" s="140">
        <f t="shared" si="5"/>
        <v>0.24091505889537868</v>
      </c>
      <c r="BH31" s="77"/>
      <c r="BI31" s="82">
        <f>B31/100*'8. GVA assumptions'!$F$8</f>
        <v>1.9466023533767681E-5</v>
      </c>
      <c r="BJ31" s="77">
        <f>C31/100*'8. GVA assumptions'!$F$11</f>
        <v>2.3264163057852311E-4</v>
      </c>
      <c r="BK31" s="77">
        <f>D31/100*'8. GVA assumptions'!$F$12</f>
        <v>0</v>
      </c>
      <c r="BL31" s="77">
        <f>E31/100*'8. GVA assumptions'!$F$13</f>
        <v>4.5885829082331128E-3</v>
      </c>
      <c r="BM31" s="77">
        <f>F31/100*'8. GVA assumptions'!$F$14</f>
        <v>2.2871749960798167E-5</v>
      </c>
      <c r="BN31" s="77">
        <f>G31/100*'8. GVA assumptions'!$F$15</f>
        <v>2.6908355880351119E-7</v>
      </c>
      <c r="BO31" s="77">
        <f>H31/100*'8. GVA assumptions'!$F$16</f>
        <v>3.1418483797551874E-3</v>
      </c>
      <c r="BP31" s="364">
        <f t="shared" si="6"/>
        <v>8.005679775620193E-3</v>
      </c>
      <c r="BQ31" s="77"/>
      <c r="BR31" s="82">
        <f>K31/100*'8. GVA assumptions'!$F$8</f>
        <v>1.9466021990137196E-5</v>
      </c>
      <c r="BS31" s="77">
        <f>L31/100*'8. GVA assumptions'!$F$8</f>
        <v>0</v>
      </c>
      <c r="BT31" s="78">
        <f>M31/100*'8. GVA assumptions'!$F$8</f>
        <v>0</v>
      </c>
      <c r="BU31" s="77">
        <f>N31/100*'8. GVA assumptions'!$F$11</f>
        <v>2.3264162658091436E-4</v>
      </c>
      <c r="BV31" s="77">
        <f>O31/100*'8. GVA assumptions'!$F$11</f>
        <v>0</v>
      </c>
      <c r="BW31" s="78">
        <f>P31/100*'8. GVA assumptions'!$F$11</f>
        <v>0</v>
      </c>
      <c r="BX31" s="77">
        <f>Q31/100*'8. GVA assumptions'!$F$12</f>
        <v>0</v>
      </c>
      <c r="BY31" s="77">
        <f>R31/100*'8. GVA assumptions'!$F$12</f>
        <v>0</v>
      </c>
      <c r="BZ31" s="78">
        <f>S31/100*'8. GVA assumptions'!$F$12</f>
        <v>0</v>
      </c>
      <c r="CA31" s="77">
        <f>T31/100*'8. GVA assumptions'!$F$13</f>
        <v>4.5885829082331128E-3</v>
      </c>
      <c r="CB31" s="77">
        <f>U31/100*'8. GVA assumptions'!$F$13</f>
        <v>0</v>
      </c>
      <c r="CC31" s="78">
        <f>V31/100*'8. GVA assumptions'!$F$13</f>
        <v>0</v>
      </c>
      <c r="CD31" s="77">
        <f>W31/100*'8. GVA assumptions'!$F$14</f>
        <v>2.2871744532141595E-5</v>
      </c>
      <c r="CE31" s="77">
        <f>X31/100*'8. GVA assumptions'!$F$14</f>
        <v>0</v>
      </c>
      <c r="CF31" s="78">
        <f>Y31/100*'8. GVA assumptions'!$F$14</f>
        <v>0</v>
      </c>
      <c r="CG31" s="77">
        <f>Z31/100*'8. GVA assumptions'!$F$15</f>
        <v>2.6907783268423729E-7</v>
      </c>
      <c r="CH31" s="77">
        <f>AA31/100*'8. GVA assumptions'!$F$15</f>
        <v>0</v>
      </c>
      <c r="CI31" s="78">
        <f>AB31/100*'8. GVA assumptions'!$F$15</f>
        <v>0</v>
      </c>
      <c r="CJ31" s="77">
        <f>AC31/100*'8. GVA assumptions'!$F$16</f>
        <v>3.1418483797551874E-3</v>
      </c>
      <c r="CK31" s="77">
        <f>AD31/100*'8. GVA assumptions'!$F$16</f>
        <v>0</v>
      </c>
      <c r="CL31" s="78">
        <f>AE31/100*'8. GVA assumptions'!$F$16</f>
        <v>0</v>
      </c>
      <c r="CM31" s="82">
        <f t="shared" si="7"/>
        <v>8.0056797589241786E-3</v>
      </c>
      <c r="CN31" s="77">
        <f t="shared" si="7"/>
        <v>0</v>
      </c>
      <c r="CO31" s="77">
        <f t="shared" si="7"/>
        <v>0</v>
      </c>
      <c r="CP31" s="82">
        <f>AI31/100*'8. GVA assumptions'!F$8</f>
        <v>1.9466021990137196E-5</v>
      </c>
      <c r="CQ31" s="78">
        <f>AJ31/100*'8. GVA assumptions'!F$8</f>
        <v>1.9466021990137196E-5</v>
      </c>
      <c r="CR31" s="82">
        <f>AK31/100*'8. GVA assumptions'!F$11</f>
        <v>2.3264162658091436E-4</v>
      </c>
      <c r="CS31" s="78">
        <f>AL31/100*'8. GVA assumptions'!F$11</f>
        <v>2.3264162658091436E-4</v>
      </c>
      <c r="CT31" s="82">
        <f>AM31/100*'8. GVA assumptions'!F$12</f>
        <v>0</v>
      </c>
      <c r="CU31" s="78">
        <f>AN31/100*'8. GVA assumptions'!F$12</f>
        <v>0</v>
      </c>
      <c r="CV31" s="82">
        <f>AO31/100*'8. GVA assumptions'!F$13</f>
        <v>4.5885829082331128E-3</v>
      </c>
      <c r="CW31" s="78">
        <f>AP31/100*'8. GVA assumptions'!F$13</f>
        <v>4.5885829082331128E-3</v>
      </c>
      <c r="CX31" s="82">
        <f>AQ31/100*'8. GVA assumptions'!$F$14</f>
        <v>2.2871744532141595E-5</v>
      </c>
      <c r="CY31" s="78">
        <f>AR31/100*'8. GVA assumptions'!$F$14</f>
        <v>2.2871744532141595E-5</v>
      </c>
      <c r="CZ31" s="82">
        <f>AS31/100*'8. GVA assumptions'!$F$15</f>
        <v>2.6907783268423729E-7</v>
      </c>
      <c r="DA31" s="78">
        <f>AT31/100*'8. GVA assumptions'!$F$15</f>
        <v>0</v>
      </c>
      <c r="DB31" s="77">
        <f>AU31/100*'8. GVA assumptions'!$F$16</f>
        <v>3.1418483797551874E-3</v>
      </c>
      <c r="DC31" s="78">
        <f>AV31/100*'8. GVA assumptions'!$F$16</f>
        <v>3.1418483797551874E-3</v>
      </c>
      <c r="DD31" s="82">
        <f t="shared" si="8"/>
        <v>8.0056797589241786E-3</v>
      </c>
      <c r="DE31" s="135">
        <f t="shared" si="8"/>
        <v>8.0054106810914932E-3</v>
      </c>
      <c r="DF31" s="88">
        <f>AY31/100*'8. GVA assumptions'!$F$8</f>
        <v>1.9466021990137196E-5</v>
      </c>
      <c r="DG31" s="9">
        <f>AZ31/100*'8. GVA assumptions'!$F$11</f>
        <v>2.3264162658091436E-4</v>
      </c>
      <c r="DH31" s="9">
        <f>BA31/100*'8. GVA assumptions'!$F$12</f>
        <v>0</v>
      </c>
      <c r="DI31" s="9">
        <f>BB31/100*'8. GVA assumptions'!$F$13</f>
        <v>4.5885829082331128E-3</v>
      </c>
      <c r="DJ31" s="9">
        <f>BC31/100*'8. GVA assumptions'!$F$14</f>
        <v>2.2871744532141595E-5</v>
      </c>
      <c r="DK31" s="9">
        <f>BD31/100*'8. GVA assumptions'!$F$15</f>
        <v>1.3453891634211864E-7</v>
      </c>
      <c r="DL31" s="69">
        <f>BE31/100*'8. GVA assumptions'!$F$16</f>
        <v>3.1418483797551874E-3</v>
      </c>
      <c r="DM31" s="134">
        <f t="shared" si="10"/>
        <v>8.0055452200078342E-3</v>
      </c>
      <c r="DN31" s="140">
        <f t="shared" si="9"/>
        <v>0.11377803731876782</v>
      </c>
    </row>
    <row r="32" spans="1:429" s="83" customFormat="1">
      <c r="A32" s="276" t="s">
        <v>392</v>
      </c>
      <c r="B32" s="181">
        <v>2.1752543346881627E-7</v>
      </c>
      <c r="C32" s="77">
        <v>1.4593173750000001E-3</v>
      </c>
      <c r="D32" s="77">
        <v>5.1468527500000006E-4</v>
      </c>
      <c r="E32" s="77">
        <v>1.9687814876119325E-4</v>
      </c>
      <c r="F32" s="77">
        <v>0</v>
      </c>
      <c r="G32" s="77">
        <v>1.0400978685605875E-5</v>
      </c>
      <c r="H32" s="357">
        <v>0</v>
      </c>
      <c r="I32" s="364">
        <f t="shared" si="0"/>
        <v>2.1814993028802681E-3</v>
      </c>
      <c r="J32" s="123"/>
      <c r="K32" s="82">
        <v>2.1752543346881627E-7</v>
      </c>
      <c r="L32" s="77">
        <v>2.1752543346881627E-7</v>
      </c>
      <c r="M32" s="78"/>
      <c r="N32" s="82">
        <v>1.4593173750000001E-3</v>
      </c>
      <c r="O32" s="77">
        <v>1.4593173750000001E-3</v>
      </c>
      <c r="P32" s="78"/>
      <c r="Q32" s="82"/>
      <c r="R32" s="77">
        <v>5.1468527500000006E-4</v>
      </c>
      <c r="S32" s="78"/>
      <c r="T32" s="82">
        <v>1.9687814876119325E-4</v>
      </c>
      <c r="U32" s="77">
        <v>1.9687814876119325E-4</v>
      </c>
      <c r="V32" s="78"/>
      <c r="W32" s="82"/>
      <c r="X32" s="77"/>
      <c r="Y32" s="78"/>
      <c r="Z32" s="82">
        <v>1.0400978685605875E-5</v>
      </c>
      <c r="AA32" s="77">
        <v>1.0400978685605875E-5</v>
      </c>
      <c r="AB32" s="78"/>
      <c r="AC32" s="77"/>
      <c r="AD32" s="77"/>
      <c r="AE32" s="78"/>
      <c r="AF32" s="82">
        <f t="shared" si="1"/>
        <v>1.6668140278802679E-3</v>
      </c>
      <c r="AG32" s="77">
        <f t="shared" si="1"/>
        <v>2.1814993028802681E-3</v>
      </c>
      <c r="AH32" s="77">
        <f t="shared" si="1"/>
        <v>0</v>
      </c>
      <c r="AI32" s="82">
        <f>K32</f>
        <v>2.1752543346881627E-7</v>
      </c>
      <c r="AJ32" s="78">
        <f>L32</f>
        <v>2.1752543346881627E-7</v>
      </c>
      <c r="AK32" s="82">
        <f t="shared" si="13"/>
        <v>1.4593173750000001E-3</v>
      </c>
      <c r="AL32" s="78">
        <f>O32</f>
        <v>1.4593173750000001E-3</v>
      </c>
      <c r="AM32" s="82">
        <f>R32</f>
        <v>5.1468527500000006E-4</v>
      </c>
      <c r="AN32" s="78">
        <f>R32</f>
        <v>5.1468527500000006E-4</v>
      </c>
      <c r="AO32" s="82">
        <f t="shared" si="15"/>
        <v>1.9687814876119325E-4</v>
      </c>
      <c r="AP32" s="78">
        <f>U32</f>
        <v>1.9687814876119325E-4</v>
      </c>
      <c r="AQ32" s="82"/>
      <c r="AR32" s="78"/>
      <c r="AS32" s="82">
        <f t="shared" si="14"/>
        <v>1.0400978685605875E-5</v>
      </c>
      <c r="AT32" s="78">
        <f>AA32</f>
        <v>1.0400978685605875E-5</v>
      </c>
      <c r="AU32" s="77"/>
      <c r="AV32" s="78"/>
      <c r="AW32" s="82">
        <f t="shared" si="3"/>
        <v>2.1814993028802681E-3</v>
      </c>
      <c r="AX32" s="77">
        <f t="shared" si="3"/>
        <v>2.1814993028802681E-3</v>
      </c>
      <c r="AY32" s="138">
        <f>AI32+((AJ32-AI32)*'9. BE assumptions'!T32)</f>
        <v>2.1752543346881627E-7</v>
      </c>
      <c r="AZ32" s="139">
        <f>AK32+((AL32-AK32)*'9. BE assumptions'!U32)</f>
        <v>1.4593173750000001E-3</v>
      </c>
      <c r="BA32" s="139">
        <f>AM32+((AN32-AM32)*'9. BE assumptions'!V32)</f>
        <v>5.1468527500000006E-4</v>
      </c>
      <c r="BB32" s="139">
        <f>AO32+((AP32-AO32)*'9. BE assumptions'!W32)</f>
        <v>1.9687814876119325E-4</v>
      </c>
      <c r="BC32" s="139">
        <f>AQ32+((AR32-AQ32)*'9. BE assumptions'!X32)</f>
        <v>0</v>
      </c>
      <c r="BD32" s="139">
        <f>AS32+((AT32-AS32)*'9. BE assumptions'!Y32)</f>
        <v>1.0400978685605875E-5</v>
      </c>
      <c r="BE32" s="140">
        <f>AU32+((AV32-AU32)*'9. BE assumptions'!Z32)</f>
        <v>0</v>
      </c>
      <c r="BF32" s="139">
        <f t="shared" si="4"/>
        <v>2.1814993028802681E-3</v>
      </c>
      <c r="BG32" s="140">
        <f t="shared" si="5"/>
        <v>3.1004347895462175E-2</v>
      </c>
      <c r="BH32" s="77"/>
      <c r="BI32" s="82">
        <f>B32/100*'8. GVA assumptions'!$F$8</f>
        <v>1.0331658195971489E-7</v>
      </c>
      <c r="BJ32" s="77">
        <f>C32/100*'8. GVA assumptions'!$F$11</f>
        <v>5.8337799034288034E-4</v>
      </c>
      <c r="BK32" s="77">
        <f>D32/100*'8. GVA assumptions'!$F$12</f>
        <v>2.8768697167481959E-4</v>
      </c>
      <c r="BL32" s="77">
        <f>E32/100*'8. GVA assumptions'!$F$13</f>
        <v>9.5332028034836932E-5</v>
      </c>
      <c r="BM32" s="77">
        <f>F32/100*'8. GVA assumptions'!$F$14</f>
        <v>0</v>
      </c>
      <c r="BN32" s="77">
        <f>G32/100*'8. GVA assumptions'!$F$15</f>
        <v>6.1084353353244837E-6</v>
      </c>
      <c r="BO32" s="77">
        <f>H32/100*'8. GVA assumptions'!$F$16</f>
        <v>0</v>
      </c>
      <c r="BP32" s="364">
        <f t="shared" si="6"/>
        <v>9.72608741969821E-4</v>
      </c>
      <c r="BQ32" s="77"/>
      <c r="BR32" s="82">
        <f>K32/100*'8. GVA assumptions'!$F$8</f>
        <v>1.0331658195971489E-7</v>
      </c>
      <c r="BS32" s="77">
        <f>L32/100*'8. GVA assumptions'!$F$8</f>
        <v>1.0331658195971489E-7</v>
      </c>
      <c r="BT32" s="78">
        <f>M32/100*'8. GVA assumptions'!$F$8</f>
        <v>0</v>
      </c>
      <c r="BU32" s="77">
        <f>N32/100*'8. GVA assumptions'!$F$11</f>
        <v>5.8337799034288034E-4</v>
      </c>
      <c r="BV32" s="77">
        <f>O32/100*'8. GVA assumptions'!$F$11</f>
        <v>5.8337799034288034E-4</v>
      </c>
      <c r="BW32" s="78">
        <f>P32/100*'8. GVA assumptions'!$F$11</f>
        <v>0</v>
      </c>
      <c r="BX32" s="77">
        <f>Q32/100*'8. GVA assumptions'!$F$12</f>
        <v>0</v>
      </c>
      <c r="BY32" s="77">
        <f>R32/100*'8. GVA assumptions'!$F$12</f>
        <v>2.8768697167481959E-4</v>
      </c>
      <c r="BZ32" s="78">
        <f>S32/100*'8. GVA assumptions'!$F$12</f>
        <v>0</v>
      </c>
      <c r="CA32" s="77">
        <f>T32/100*'8. GVA assumptions'!$F$13</f>
        <v>9.5332028034836932E-5</v>
      </c>
      <c r="CB32" s="77">
        <f>U32/100*'8. GVA assumptions'!$F$13</f>
        <v>9.5332028034836932E-5</v>
      </c>
      <c r="CC32" s="78">
        <f>V32/100*'8. GVA assumptions'!$F$13</f>
        <v>0</v>
      </c>
      <c r="CD32" s="77">
        <f>W32/100*'8. GVA assumptions'!$F$14</f>
        <v>0</v>
      </c>
      <c r="CE32" s="77">
        <f>X32/100*'8. GVA assumptions'!$F$14</f>
        <v>0</v>
      </c>
      <c r="CF32" s="78">
        <f>Y32/100*'8. GVA assumptions'!$F$14</f>
        <v>0</v>
      </c>
      <c r="CG32" s="77">
        <f>Z32/100*'8. GVA assumptions'!$F$15</f>
        <v>6.1084353353244837E-6</v>
      </c>
      <c r="CH32" s="77">
        <f>AA32/100*'8. GVA assumptions'!$F$15</f>
        <v>6.1084353353244837E-6</v>
      </c>
      <c r="CI32" s="78">
        <f>AB32/100*'8. GVA assumptions'!$F$15</f>
        <v>0</v>
      </c>
      <c r="CJ32" s="77">
        <f>AC32/100*'8. GVA assumptions'!$F$16</f>
        <v>0</v>
      </c>
      <c r="CK32" s="77">
        <f>AD32/100*'8. GVA assumptions'!$F$16</f>
        <v>0</v>
      </c>
      <c r="CL32" s="78">
        <f>AE32/100*'8. GVA assumptions'!$F$16</f>
        <v>0</v>
      </c>
      <c r="CM32" s="82">
        <f t="shared" si="7"/>
        <v>6.8492177029500151E-4</v>
      </c>
      <c r="CN32" s="77">
        <f t="shared" si="7"/>
        <v>9.72608741969821E-4</v>
      </c>
      <c r="CO32" s="77">
        <f t="shared" si="7"/>
        <v>0</v>
      </c>
      <c r="CP32" s="82">
        <f>AI32/100*'8. GVA assumptions'!F$8</f>
        <v>1.0331658195971489E-7</v>
      </c>
      <c r="CQ32" s="78">
        <f>AJ32/100*'8. GVA assumptions'!F$8</f>
        <v>1.0331658195971489E-7</v>
      </c>
      <c r="CR32" s="82">
        <f>AK32/100*'8. GVA assumptions'!F$11</f>
        <v>5.8337799034288034E-4</v>
      </c>
      <c r="CS32" s="78">
        <f>AL32/100*'8. GVA assumptions'!F$11</f>
        <v>5.8337799034288034E-4</v>
      </c>
      <c r="CT32" s="82">
        <f>AM32/100*'8. GVA assumptions'!F$12</f>
        <v>2.8768697167481959E-4</v>
      </c>
      <c r="CU32" s="78">
        <f>AN32/100*'8. GVA assumptions'!F$12</f>
        <v>2.8768697167481959E-4</v>
      </c>
      <c r="CV32" s="82">
        <f>AO32/100*'8. GVA assumptions'!F$13</f>
        <v>9.5332028034836932E-5</v>
      </c>
      <c r="CW32" s="78">
        <f>AP32/100*'8. GVA assumptions'!F$13</f>
        <v>9.5332028034836932E-5</v>
      </c>
      <c r="CX32" s="82">
        <f>AQ32/100*'8. GVA assumptions'!$F$14</f>
        <v>0</v>
      </c>
      <c r="CY32" s="78">
        <f>AR32/100*'8. GVA assumptions'!$F$14</f>
        <v>0</v>
      </c>
      <c r="CZ32" s="82">
        <f>AS32/100*'8. GVA assumptions'!$F$15</f>
        <v>6.1084353353244837E-6</v>
      </c>
      <c r="DA32" s="78">
        <f>AT32/100*'8. GVA assumptions'!$F$15</f>
        <v>6.1084353353244837E-6</v>
      </c>
      <c r="DB32" s="77">
        <f>AU32/100*'8. GVA assumptions'!$F$16</f>
        <v>0</v>
      </c>
      <c r="DC32" s="78">
        <f>AV32/100*'8. GVA assumptions'!$F$16</f>
        <v>0</v>
      </c>
      <c r="DD32" s="82">
        <f t="shared" si="8"/>
        <v>9.72608741969821E-4</v>
      </c>
      <c r="DE32" s="135">
        <f t="shared" si="8"/>
        <v>9.72608741969821E-4</v>
      </c>
      <c r="DF32" s="88">
        <f>AY32/100*'8. GVA assumptions'!$F$8</f>
        <v>1.0331658195971489E-7</v>
      </c>
      <c r="DG32" s="9">
        <f>AZ32/100*'8. GVA assumptions'!$F$11</f>
        <v>5.8337799034288034E-4</v>
      </c>
      <c r="DH32" s="9">
        <f>BA32/100*'8. GVA assumptions'!$F$12</f>
        <v>2.8768697167481959E-4</v>
      </c>
      <c r="DI32" s="9">
        <f>BB32/100*'8. GVA assumptions'!$F$13</f>
        <v>9.5332028034836932E-5</v>
      </c>
      <c r="DJ32" s="9">
        <f>BC32/100*'8. GVA assumptions'!$F$14</f>
        <v>0</v>
      </c>
      <c r="DK32" s="9">
        <f>BD32/100*'8. GVA assumptions'!$F$15</f>
        <v>6.1084353353244837E-6</v>
      </c>
      <c r="DL32" s="69">
        <f>BE32/100*'8. GVA assumptions'!$F$16</f>
        <v>0</v>
      </c>
      <c r="DM32" s="134">
        <f t="shared" si="10"/>
        <v>9.72608741969821E-4</v>
      </c>
      <c r="DN32" s="140">
        <f t="shared" si="9"/>
        <v>1.3823107695879558E-2</v>
      </c>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80"/>
      <c r="IS32" s="80"/>
      <c r="IT32" s="80"/>
      <c r="IU32" s="80"/>
      <c r="IV32" s="80"/>
      <c r="IW32" s="80"/>
      <c r="IX32" s="80"/>
      <c r="IY32" s="80"/>
      <c r="IZ32" s="80"/>
      <c r="JA32" s="80"/>
      <c r="JB32" s="80"/>
      <c r="JC32" s="80"/>
      <c r="JD32" s="80"/>
      <c r="JE32" s="80"/>
      <c r="JF32" s="80"/>
      <c r="JG32" s="80"/>
      <c r="JH32" s="80"/>
      <c r="JI32" s="80"/>
      <c r="JJ32" s="80"/>
      <c r="JK32" s="80"/>
      <c r="JL32" s="80"/>
      <c r="JM32" s="80"/>
      <c r="JN32" s="80"/>
      <c r="JO32" s="80"/>
      <c r="JP32" s="80"/>
      <c r="JQ32" s="80"/>
      <c r="JR32" s="80"/>
      <c r="JS32" s="80"/>
      <c r="JT32" s="80"/>
      <c r="JU32" s="80"/>
      <c r="JV32" s="80"/>
      <c r="JW32" s="80"/>
      <c r="JX32" s="80"/>
      <c r="JY32" s="80"/>
      <c r="JZ32" s="80"/>
      <c r="KA32" s="80"/>
      <c r="KB32" s="80"/>
      <c r="KC32" s="80"/>
      <c r="KD32" s="80"/>
      <c r="KE32" s="80"/>
      <c r="KF32" s="80"/>
      <c r="KG32" s="80"/>
      <c r="KH32" s="80"/>
      <c r="KI32" s="80"/>
      <c r="KJ32" s="80"/>
      <c r="KK32" s="80"/>
      <c r="KL32" s="80"/>
      <c r="KM32" s="80"/>
      <c r="KN32" s="80"/>
      <c r="KO32" s="80"/>
      <c r="KP32" s="80"/>
      <c r="KQ32" s="80"/>
      <c r="KR32" s="80"/>
      <c r="KS32" s="80"/>
      <c r="KT32" s="80"/>
      <c r="KU32" s="80"/>
      <c r="KV32" s="80"/>
      <c r="KW32" s="80"/>
      <c r="KX32" s="80"/>
      <c r="KY32" s="80"/>
      <c r="KZ32" s="80"/>
      <c r="LA32" s="80"/>
      <c r="LB32" s="80"/>
      <c r="LC32" s="80"/>
      <c r="LD32" s="80"/>
      <c r="LE32" s="80"/>
      <c r="LF32" s="80"/>
      <c r="LG32" s="80"/>
      <c r="LH32" s="80"/>
      <c r="LI32" s="80"/>
      <c r="LJ32" s="80"/>
      <c r="LK32" s="80"/>
      <c r="LL32" s="80"/>
      <c r="LM32" s="80"/>
      <c r="LN32" s="80"/>
      <c r="LO32" s="80"/>
      <c r="LP32" s="80"/>
      <c r="LQ32" s="80"/>
      <c r="LR32" s="80"/>
      <c r="LS32" s="80"/>
      <c r="LT32" s="80"/>
      <c r="LU32" s="80"/>
      <c r="LV32" s="80"/>
      <c r="LW32" s="80"/>
      <c r="LX32" s="80"/>
      <c r="LY32" s="80"/>
      <c r="LZ32" s="80"/>
      <c r="MA32" s="80"/>
      <c r="MB32" s="80"/>
      <c r="MC32" s="80"/>
      <c r="MD32" s="80"/>
      <c r="ME32" s="80"/>
      <c r="MF32" s="80"/>
      <c r="MG32" s="80"/>
      <c r="MH32" s="80"/>
      <c r="MI32" s="80"/>
      <c r="MJ32" s="80"/>
      <c r="MK32" s="80"/>
      <c r="ML32" s="80"/>
      <c r="MM32" s="80"/>
      <c r="MN32" s="80"/>
      <c r="MO32" s="80"/>
      <c r="MP32" s="80"/>
      <c r="MQ32" s="80"/>
      <c r="MR32" s="80"/>
      <c r="MS32" s="80"/>
      <c r="MT32" s="80"/>
      <c r="MU32" s="80"/>
      <c r="MV32" s="80"/>
      <c r="MW32" s="80"/>
      <c r="MX32" s="80"/>
      <c r="MY32" s="80"/>
      <c r="MZ32" s="80"/>
      <c r="NA32" s="80"/>
      <c r="NB32" s="80"/>
      <c r="NC32" s="80"/>
      <c r="ND32" s="80"/>
      <c r="NE32" s="80"/>
      <c r="NF32" s="80"/>
      <c r="NG32" s="80"/>
      <c r="NH32" s="80"/>
      <c r="NI32" s="80"/>
      <c r="NJ32" s="80"/>
      <c r="NK32" s="80"/>
      <c r="NL32" s="80"/>
      <c r="NM32" s="80"/>
      <c r="NN32" s="80"/>
      <c r="NO32" s="80"/>
      <c r="NP32" s="80"/>
      <c r="NQ32" s="80"/>
      <c r="NR32" s="80"/>
      <c r="NS32" s="80"/>
      <c r="NT32" s="80"/>
      <c r="NU32" s="80"/>
      <c r="NV32" s="80"/>
      <c r="NW32" s="80"/>
      <c r="NX32" s="80"/>
      <c r="NY32" s="80"/>
      <c r="NZ32" s="80"/>
      <c r="OA32" s="80"/>
      <c r="OB32" s="80"/>
      <c r="OC32" s="80"/>
      <c r="OD32" s="80"/>
      <c r="OE32" s="80"/>
      <c r="OF32" s="80"/>
      <c r="OG32" s="80"/>
      <c r="OH32" s="80"/>
      <c r="OI32" s="80"/>
      <c r="OJ32" s="80"/>
      <c r="OK32" s="80"/>
      <c r="OL32" s="80"/>
      <c r="OM32" s="80"/>
      <c r="ON32" s="80"/>
      <c r="OO32" s="80"/>
      <c r="OP32" s="80"/>
      <c r="OQ32" s="80"/>
      <c r="OR32" s="80"/>
      <c r="OS32" s="80"/>
      <c r="OT32" s="80"/>
      <c r="OU32" s="80"/>
      <c r="OV32" s="80"/>
      <c r="OW32" s="80"/>
      <c r="OX32" s="80"/>
      <c r="OY32" s="80"/>
      <c r="OZ32" s="80"/>
      <c r="PA32" s="80"/>
      <c r="PB32" s="80"/>
      <c r="PC32" s="80"/>
      <c r="PD32" s="80"/>
      <c r="PE32" s="80"/>
      <c r="PF32" s="80"/>
      <c r="PG32" s="80"/>
      <c r="PH32" s="80"/>
      <c r="PI32" s="80"/>
      <c r="PJ32" s="80"/>
      <c r="PK32" s="80"/>
      <c r="PL32" s="80"/>
      <c r="PM32" s="80"/>
    </row>
    <row r="33" spans="1:429">
      <c r="A33" s="277" t="s">
        <v>393</v>
      </c>
      <c r="B33" s="181">
        <v>4.2692262757317027E-5</v>
      </c>
      <c r="C33" s="77">
        <v>2.3664865154458307E-4</v>
      </c>
      <c r="D33" s="77">
        <v>0</v>
      </c>
      <c r="E33" s="77">
        <v>2.3999999999999998E-3</v>
      </c>
      <c r="F33" s="77">
        <v>0</v>
      </c>
      <c r="G33" s="77">
        <v>1.666E-7</v>
      </c>
      <c r="H33" s="147">
        <v>6.0000000000000001E-3</v>
      </c>
      <c r="I33" s="364">
        <f t="shared" si="0"/>
        <v>8.6795075143018992E-3</v>
      </c>
      <c r="J33" s="122"/>
      <c r="K33" s="82">
        <v>4.2692262757317027E-5</v>
      </c>
      <c r="L33" s="77"/>
      <c r="M33" s="78"/>
      <c r="N33" s="82">
        <v>2.3664865154458307E-4</v>
      </c>
      <c r="O33" s="77"/>
      <c r="P33" s="78"/>
      <c r="Q33" s="82"/>
      <c r="R33" s="77"/>
      <c r="S33" s="78"/>
      <c r="T33" s="82">
        <v>2.3999999999999998E-3</v>
      </c>
      <c r="U33" s="77"/>
      <c r="V33" s="78"/>
      <c r="W33" s="82"/>
      <c r="X33" s="77"/>
      <c r="Y33" s="78"/>
      <c r="Z33" s="173">
        <v>1.666E-7</v>
      </c>
      <c r="AA33" s="77"/>
      <c r="AB33" s="78"/>
      <c r="AC33" s="77">
        <v>6.0000000000000001E-3</v>
      </c>
      <c r="AD33" s="77"/>
      <c r="AE33" s="78"/>
      <c r="AF33" s="68">
        <f t="shared" si="1"/>
        <v>8.6795075143018992E-3</v>
      </c>
      <c r="AG33" s="9">
        <f t="shared" si="1"/>
        <v>0</v>
      </c>
      <c r="AH33" s="9">
        <f t="shared" si="1"/>
        <v>0</v>
      </c>
      <c r="AI33" s="82">
        <f>K33</f>
        <v>4.2692262757317027E-5</v>
      </c>
      <c r="AJ33" s="78">
        <f>K33</f>
        <v>4.2692262757317027E-5</v>
      </c>
      <c r="AK33" s="82">
        <f t="shared" si="13"/>
        <v>2.3664865154458307E-4</v>
      </c>
      <c r="AL33" s="78">
        <f>N33</f>
        <v>2.3664865154458307E-4</v>
      </c>
      <c r="AM33" s="82"/>
      <c r="AN33" s="78"/>
      <c r="AO33" s="82">
        <f t="shared" si="15"/>
        <v>2.3999999999999998E-3</v>
      </c>
      <c r="AP33" s="78">
        <f>T33</f>
        <v>2.3999999999999998E-3</v>
      </c>
      <c r="AQ33" s="82"/>
      <c r="AR33" s="78"/>
      <c r="AS33" s="82">
        <f t="shared" si="14"/>
        <v>1.666E-7</v>
      </c>
      <c r="AT33" s="78"/>
      <c r="AU33" s="77">
        <f>AC33</f>
        <v>6.0000000000000001E-3</v>
      </c>
      <c r="AV33" s="78">
        <f>AC33</f>
        <v>6.0000000000000001E-3</v>
      </c>
      <c r="AW33" s="82">
        <f t="shared" si="3"/>
        <v>8.6795075143018992E-3</v>
      </c>
      <c r="AX33" s="77">
        <f t="shared" si="3"/>
        <v>8.6793409143018987E-3</v>
      </c>
      <c r="AY33" s="138">
        <f>AI33+((AJ33-AI33)*'9. BE assumptions'!T33)</f>
        <v>4.2692262757317027E-5</v>
      </c>
      <c r="AZ33" s="139">
        <f>AK33+((AL33-AK33)*'9. BE assumptions'!U33)</f>
        <v>2.3664865154458307E-4</v>
      </c>
      <c r="BA33" s="139">
        <f>AM33+((AN33-AM33)*'9. BE assumptions'!V33)</f>
        <v>0</v>
      </c>
      <c r="BB33" s="139">
        <f>AO33+((AP33-AO33)*'9. BE assumptions'!W33)</f>
        <v>2.3999999999999998E-3</v>
      </c>
      <c r="BC33" s="139">
        <f>AQ33+((AR33-AQ33)*'9. BE assumptions'!X33)</f>
        <v>0</v>
      </c>
      <c r="BD33" s="139">
        <f>AS33+((AT33-AS33)*'9. BE assumptions'!Y33)</f>
        <v>8.3299999999999998E-8</v>
      </c>
      <c r="BE33" s="140">
        <f>AU33+((AV33-AU33)*'9. BE assumptions'!Z33)</f>
        <v>6.0000000000000001E-3</v>
      </c>
      <c r="BF33" s="139">
        <f t="shared" si="4"/>
        <v>8.6794242143019007E-3</v>
      </c>
      <c r="BG33" s="140">
        <f t="shared" si="5"/>
        <v>0.12335547736238908</v>
      </c>
      <c r="BH33" s="77"/>
      <c r="BI33" s="82">
        <f>B33/100*'8. GVA assumptions'!$F$8</f>
        <v>2.0277254911639325E-5</v>
      </c>
      <c r="BJ33" s="77">
        <f>C33/100*'8. GVA assumptions'!$F$11</f>
        <v>9.4602871945817415E-5</v>
      </c>
      <c r="BK33" s="77">
        <f>D33/100*'8. GVA assumptions'!$F$12</f>
        <v>0</v>
      </c>
      <c r="BL33" s="77">
        <f>E33/100*'8. GVA assumptions'!$F$13</f>
        <v>1.1621242312732823E-3</v>
      </c>
      <c r="BM33" s="77">
        <f>F33/100*'8. GVA assumptions'!$F$14</f>
        <v>0</v>
      </c>
      <c r="BN33" s="77">
        <f>G33/100*'8. GVA assumptions'!$F$15</f>
        <v>9.7843227798690382E-8</v>
      </c>
      <c r="BO33" s="77">
        <f>H33/100*'8. GVA assumptions'!$F$16</f>
        <v>2.7722191586075184E-3</v>
      </c>
      <c r="BP33" s="364">
        <f t="shared" si="6"/>
        <v>4.0493213599660559E-3</v>
      </c>
      <c r="BQ33" s="77"/>
      <c r="BR33" s="82">
        <f>K33/100*'8. GVA assumptions'!$F$8</f>
        <v>2.0277254911639325E-5</v>
      </c>
      <c r="BS33" s="77">
        <f>L33/100*'8. GVA assumptions'!$F$8</f>
        <v>0</v>
      </c>
      <c r="BT33" s="78">
        <f>M33/100*'8. GVA assumptions'!$F$8</f>
        <v>0</v>
      </c>
      <c r="BU33" s="77">
        <f>N33/100*'8. GVA assumptions'!$F$11</f>
        <v>9.4602871945817415E-5</v>
      </c>
      <c r="BV33" s="77">
        <f>O33/100*'8. GVA assumptions'!$F$11</f>
        <v>0</v>
      </c>
      <c r="BW33" s="78">
        <f>P33/100*'8. GVA assumptions'!$F$11</f>
        <v>0</v>
      </c>
      <c r="BX33" s="77">
        <f>Q33/100*'8. GVA assumptions'!$F$12</f>
        <v>0</v>
      </c>
      <c r="BY33" s="77">
        <f>R33/100*'8. GVA assumptions'!$F$12</f>
        <v>0</v>
      </c>
      <c r="BZ33" s="78">
        <f>S33/100*'8. GVA assumptions'!$F$12</f>
        <v>0</v>
      </c>
      <c r="CA33" s="77">
        <f>T33/100*'8. GVA assumptions'!$F$13</f>
        <v>1.1621242312732823E-3</v>
      </c>
      <c r="CB33" s="77">
        <f>U33/100*'8. GVA assumptions'!$F$13</f>
        <v>0</v>
      </c>
      <c r="CC33" s="78">
        <f>V33/100*'8. GVA assumptions'!$F$13</f>
        <v>0</v>
      </c>
      <c r="CD33" s="77">
        <f>W33/100*'8. GVA assumptions'!$F$14</f>
        <v>0</v>
      </c>
      <c r="CE33" s="77">
        <f>X33/100*'8. GVA assumptions'!$F$14</f>
        <v>0</v>
      </c>
      <c r="CF33" s="78">
        <f>Y33/100*'8. GVA assumptions'!$F$14</f>
        <v>0</v>
      </c>
      <c r="CG33" s="77">
        <f>Z33/100*'8. GVA assumptions'!$F$15</f>
        <v>9.7843227798690382E-8</v>
      </c>
      <c r="CH33" s="77">
        <f>AA33/100*'8. GVA assumptions'!$F$15</f>
        <v>0</v>
      </c>
      <c r="CI33" s="78">
        <f>AB33/100*'8. GVA assumptions'!$F$15</f>
        <v>0</v>
      </c>
      <c r="CJ33" s="77">
        <f>AC33/100*'8. GVA assumptions'!$F$16</f>
        <v>2.7722191586075184E-3</v>
      </c>
      <c r="CK33" s="77">
        <f>AD33/100*'8. GVA assumptions'!$F$16</f>
        <v>0</v>
      </c>
      <c r="CL33" s="78">
        <f>AE33/100*'8. GVA assumptions'!$F$16</f>
        <v>0</v>
      </c>
      <c r="CM33" s="68">
        <f t="shared" si="7"/>
        <v>4.0493213599660559E-3</v>
      </c>
      <c r="CN33" s="9">
        <f t="shared" si="7"/>
        <v>0</v>
      </c>
      <c r="CO33" s="9">
        <f t="shared" si="7"/>
        <v>0</v>
      </c>
      <c r="CP33" s="82">
        <f>AI33/100*'8. GVA assumptions'!F$8</f>
        <v>2.0277254911639325E-5</v>
      </c>
      <c r="CQ33" s="78">
        <f>AJ33/100*'8. GVA assumptions'!F$8</f>
        <v>2.0277254911639325E-5</v>
      </c>
      <c r="CR33" s="82">
        <f>AK33/100*'8. GVA assumptions'!F$11</f>
        <v>9.4602871945817415E-5</v>
      </c>
      <c r="CS33" s="78">
        <f>AL33/100*'8. GVA assumptions'!F$11</f>
        <v>9.4602871945817415E-5</v>
      </c>
      <c r="CT33" s="82">
        <f>AM33/100*'8. GVA assumptions'!F$12</f>
        <v>0</v>
      </c>
      <c r="CU33" s="78">
        <f>AN33/100*'8. GVA assumptions'!F$12</f>
        <v>0</v>
      </c>
      <c r="CV33" s="82">
        <f>AO33/100*'8. GVA assumptions'!F$13</f>
        <v>1.1621242312732823E-3</v>
      </c>
      <c r="CW33" s="78">
        <f>AP33/100*'8. GVA assumptions'!F$13</f>
        <v>1.1621242312732823E-3</v>
      </c>
      <c r="CX33" s="82">
        <f>AQ33/100*'8. GVA assumptions'!$F$14</f>
        <v>0</v>
      </c>
      <c r="CY33" s="78">
        <f>AR33/100*'8. GVA assumptions'!$F$14</f>
        <v>0</v>
      </c>
      <c r="CZ33" s="82">
        <f>AS33/100*'8. GVA assumptions'!$F$15</f>
        <v>9.7843227798690382E-8</v>
      </c>
      <c r="DA33" s="78">
        <f>AT33/100*'8. GVA assumptions'!$F$15</f>
        <v>0</v>
      </c>
      <c r="DB33" s="77">
        <f>AU33/100*'8. GVA assumptions'!$F$16</f>
        <v>2.7722191586075184E-3</v>
      </c>
      <c r="DC33" s="78">
        <f>AV33/100*'8. GVA assumptions'!$F$16</f>
        <v>2.7722191586075184E-3</v>
      </c>
      <c r="DD33" s="82">
        <f t="shared" si="8"/>
        <v>4.0493213599660559E-3</v>
      </c>
      <c r="DE33" s="135">
        <f t="shared" si="8"/>
        <v>4.0492235167382575E-3</v>
      </c>
      <c r="DF33" s="88">
        <f>AY33/100*'8. GVA assumptions'!$F$8</f>
        <v>2.0277254911639325E-5</v>
      </c>
      <c r="DG33" s="9">
        <f>AZ33/100*'8. GVA assumptions'!$F$11</f>
        <v>9.4602871945817415E-5</v>
      </c>
      <c r="DH33" s="9">
        <f>BA33/100*'8. GVA assumptions'!$F$12</f>
        <v>0</v>
      </c>
      <c r="DI33" s="9">
        <f>BB33/100*'8. GVA assumptions'!$F$13</f>
        <v>1.1621242312732823E-3</v>
      </c>
      <c r="DJ33" s="9">
        <f>BC33/100*'8. GVA assumptions'!$F$14</f>
        <v>0</v>
      </c>
      <c r="DK33" s="9">
        <f>BD33/100*'8. GVA assumptions'!$F$15</f>
        <v>4.8921613899345191E-8</v>
      </c>
      <c r="DL33" s="69">
        <f>BE33/100*'8. GVA assumptions'!$F$16</f>
        <v>2.7722191586075184E-3</v>
      </c>
      <c r="DM33" s="134">
        <f>SUM(DF33:DL33)</f>
        <v>4.0492724383521571E-3</v>
      </c>
      <c r="DN33" s="140">
        <f t="shared" si="9"/>
        <v>5.7549892973340649E-2</v>
      </c>
    </row>
    <row r="34" spans="1:429">
      <c r="A34" s="277" t="s">
        <v>394</v>
      </c>
      <c r="B34" s="181">
        <v>0</v>
      </c>
      <c r="C34" s="77">
        <v>2.1293107775000001E-4</v>
      </c>
      <c r="D34" s="77">
        <v>0</v>
      </c>
      <c r="E34" s="77">
        <v>2.9025847750000001E-5</v>
      </c>
      <c r="F34" s="77">
        <v>2.091029025E-5</v>
      </c>
      <c r="G34" s="77">
        <v>1.6660549999999999E-7</v>
      </c>
      <c r="H34" s="147">
        <v>1.9959999999999999E-2</v>
      </c>
      <c r="I34" s="364">
        <f t="shared" si="0"/>
        <v>2.022303382125E-2</v>
      </c>
      <c r="J34" s="122"/>
      <c r="K34" s="82"/>
      <c r="L34" s="77"/>
      <c r="M34" s="78"/>
      <c r="N34" s="82">
        <v>2.1293107775000001E-4</v>
      </c>
      <c r="O34" s="77"/>
      <c r="P34" s="78"/>
      <c r="Q34" s="82"/>
      <c r="R34" s="77"/>
      <c r="S34" s="78"/>
      <c r="T34" s="82">
        <v>2.9025847750000001E-5</v>
      </c>
      <c r="U34" s="77"/>
      <c r="V34" s="78"/>
      <c r="W34" s="82">
        <v>2.091029025E-5</v>
      </c>
      <c r="X34" s="77"/>
      <c r="Y34" s="78"/>
      <c r="Z34" s="82">
        <v>1.6660549999999999E-7</v>
      </c>
      <c r="AA34" s="77"/>
      <c r="AB34" s="78"/>
      <c r="AC34" s="77">
        <v>1.9959999999999999E-2</v>
      </c>
      <c r="AD34" s="77"/>
      <c r="AE34" s="78"/>
      <c r="AF34" s="68">
        <f t="shared" si="1"/>
        <v>2.022303382125E-2</v>
      </c>
      <c r="AG34" s="9">
        <f t="shared" si="1"/>
        <v>0</v>
      </c>
      <c r="AH34" s="9">
        <f t="shared" si="1"/>
        <v>0</v>
      </c>
      <c r="AI34" s="82"/>
      <c r="AJ34" s="78"/>
      <c r="AK34" s="82">
        <f t="shared" si="13"/>
        <v>2.1293107775000001E-4</v>
      </c>
      <c r="AL34" s="78">
        <f>N34</f>
        <v>2.1293107775000001E-4</v>
      </c>
      <c r="AM34" s="82"/>
      <c r="AN34" s="78"/>
      <c r="AO34" s="82">
        <f t="shared" si="15"/>
        <v>2.9025847750000001E-5</v>
      </c>
      <c r="AP34" s="78">
        <f>T34</f>
        <v>2.9025847750000001E-5</v>
      </c>
      <c r="AQ34" s="82">
        <f>W34</f>
        <v>2.091029025E-5</v>
      </c>
      <c r="AR34" s="78">
        <f>W34</f>
        <v>2.091029025E-5</v>
      </c>
      <c r="AS34" s="82">
        <f t="shared" si="14"/>
        <v>1.6660549999999999E-7</v>
      </c>
      <c r="AT34" s="78"/>
      <c r="AU34" s="77">
        <f>AC34</f>
        <v>1.9959999999999999E-2</v>
      </c>
      <c r="AV34" s="78">
        <f>AC34</f>
        <v>1.9959999999999999E-2</v>
      </c>
      <c r="AW34" s="82">
        <f t="shared" si="3"/>
        <v>2.022303382125E-2</v>
      </c>
      <c r="AX34" s="77">
        <f t="shared" si="3"/>
        <v>2.022286721575E-2</v>
      </c>
      <c r="AY34" s="138">
        <f>AI34+((AJ34-AI34)*'9. BE assumptions'!T34)</f>
        <v>0</v>
      </c>
      <c r="AZ34" s="139">
        <f>AK34+((AL34-AK34)*'9. BE assumptions'!U34)</f>
        <v>2.1293107775000001E-4</v>
      </c>
      <c r="BA34" s="139">
        <f>AM34+((AN34-AM34)*'9. BE assumptions'!V34)</f>
        <v>0</v>
      </c>
      <c r="BB34" s="139">
        <f>AO34+((AP34-AO34)*'9. BE assumptions'!W34)</f>
        <v>2.9025847750000001E-5</v>
      </c>
      <c r="BC34" s="139">
        <f>AQ34+((AR34-AQ34)*'9. BE assumptions'!X34)</f>
        <v>2.091029025E-5</v>
      </c>
      <c r="BD34" s="139">
        <f>AS34+((AT34-AS34)*'9. BE assumptions'!Y34)</f>
        <v>8.3302749999999995E-8</v>
      </c>
      <c r="BE34" s="140">
        <f>AU34+((AV34-AU34)*'9. BE assumptions'!Z34)</f>
        <v>1.9959999999999999E-2</v>
      </c>
      <c r="BF34" s="139">
        <f t="shared" si="4"/>
        <v>2.02229505185E-2</v>
      </c>
      <c r="BG34" s="140">
        <f t="shared" si="5"/>
        <v>0.28741672872434737</v>
      </c>
      <c r="BH34" s="77"/>
      <c r="BI34" s="82">
        <f>B34/100*'8. GVA assumptions'!$F$8</f>
        <v>0</v>
      </c>
      <c r="BJ34" s="77">
        <f>C34/100*'8. GVA assumptions'!$F$11</f>
        <v>8.5121513899153429E-5</v>
      </c>
      <c r="BK34" s="77">
        <f>D34/100*'8. GVA assumptions'!$F$12</f>
        <v>0</v>
      </c>
      <c r="BL34" s="77">
        <f>E34/100*'8. GVA assumptions'!$F$13</f>
        <v>1.4054850418135033E-5</v>
      </c>
      <c r="BM34" s="77">
        <f>F34/100*'8. GVA assumptions'!$F$14</f>
        <v>9.2665130215344327E-6</v>
      </c>
      <c r="BN34" s="77">
        <f>G34/100*'8. GVA assumptions'!$F$15</f>
        <v>9.7846457917255173E-8</v>
      </c>
      <c r="BO34" s="77">
        <f>H34/100*'8. GVA assumptions'!$F$16</f>
        <v>9.2222490676343426E-3</v>
      </c>
      <c r="BP34" s="364">
        <f t="shared" si="6"/>
        <v>9.3307897914310829E-3</v>
      </c>
      <c r="BQ34" s="77"/>
      <c r="BR34" s="82">
        <f>K34/100*'8. GVA assumptions'!$F$8</f>
        <v>0</v>
      </c>
      <c r="BS34" s="77">
        <f>L34/100*'8. GVA assumptions'!$F$8</f>
        <v>0</v>
      </c>
      <c r="BT34" s="78">
        <f>M34/100*'8. GVA assumptions'!$F$8</f>
        <v>0</v>
      </c>
      <c r="BU34" s="77">
        <f>N34/100*'8. GVA assumptions'!$F$11</f>
        <v>8.5121513899153429E-5</v>
      </c>
      <c r="BV34" s="77">
        <f>O34/100*'8. GVA assumptions'!$F$11</f>
        <v>0</v>
      </c>
      <c r="BW34" s="78">
        <f>P34/100*'8. GVA assumptions'!$F$11</f>
        <v>0</v>
      </c>
      <c r="BX34" s="77">
        <f>Q34/100*'8. GVA assumptions'!$F$12</f>
        <v>0</v>
      </c>
      <c r="BY34" s="77">
        <f>R34/100*'8. GVA assumptions'!$F$12</f>
        <v>0</v>
      </c>
      <c r="BZ34" s="78">
        <f>S34/100*'8. GVA assumptions'!$F$12</f>
        <v>0</v>
      </c>
      <c r="CA34" s="77">
        <f>T34/100*'8. GVA assumptions'!$F$13</f>
        <v>1.4054850418135033E-5</v>
      </c>
      <c r="CB34" s="77">
        <f>U34/100*'8. GVA assumptions'!$F$13</f>
        <v>0</v>
      </c>
      <c r="CC34" s="78">
        <f>V34/100*'8. GVA assumptions'!$F$13</f>
        <v>0</v>
      </c>
      <c r="CD34" s="77">
        <f>W34/100*'8. GVA assumptions'!$F$14</f>
        <v>9.2665130215344327E-6</v>
      </c>
      <c r="CE34" s="77">
        <f>X34/100*'8. GVA assumptions'!$F$14</f>
        <v>0</v>
      </c>
      <c r="CF34" s="78">
        <f>Y34/100*'8. GVA assumptions'!$F$14</f>
        <v>0</v>
      </c>
      <c r="CG34" s="77">
        <f>Z34/100*'8. GVA assumptions'!$F$15</f>
        <v>9.7846457917255173E-8</v>
      </c>
      <c r="CH34" s="77">
        <f>AA34/100*'8. GVA assumptions'!$F$15</f>
        <v>0</v>
      </c>
      <c r="CI34" s="78">
        <f>AB34/100*'8. GVA assumptions'!$F$15</f>
        <v>0</v>
      </c>
      <c r="CJ34" s="77">
        <f>AC34/100*'8. GVA assumptions'!$F$16</f>
        <v>9.2222490676343426E-3</v>
      </c>
      <c r="CK34" s="77">
        <f>AD34/100*'8. GVA assumptions'!$F$16</f>
        <v>0</v>
      </c>
      <c r="CL34" s="78">
        <f>AE34/100*'8. GVA assumptions'!$F$16</f>
        <v>0</v>
      </c>
      <c r="CM34" s="68">
        <f t="shared" si="7"/>
        <v>9.3307897914310829E-3</v>
      </c>
      <c r="CN34" s="9">
        <f t="shared" si="7"/>
        <v>0</v>
      </c>
      <c r="CO34" s="9">
        <f t="shared" si="7"/>
        <v>0</v>
      </c>
      <c r="CP34" s="82">
        <f>AI34/100*'8. GVA assumptions'!F$8</f>
        <v>0</v>
      </c>
      <c r="CQ34" s="78">
        <f>AJ34/100*'8. GVA assumptions'!F$8</f>
        <v>0</v>
      </c>
      <c r="CR34" s="82">
        <f>AK34/100*'8. GVA assumptions'!F$11</f>
        <v>8.5121513899153429E-5</v>
      </c>
      <c r="CS34" s="78">
        <f>AL34/100*'8. GVA assumptions'!F$11</f>
        <v>8.5121513899153429E-5</v>
      </c>
      <c r="CT34" s="82">
        <f>AM34/100*'8. GVA assumptions'!F$12</f>
        <v>0</v>
      </c>
      <c r="CU34" s="78">
        <f>AN34/100*'8. GVA assumptions'!F$12</f>
        <v>0</v>
      </c>
      <c r="CV34" s="82">
        <f>AO34/100*'8. GVA assumptions'!F$13</f>
        <v>1.4054850418135033E-5</v>
      </c>
      <c r="CW34" s="78">
        <f>AP34/100*'8. GVA assumptions'!F$13</f>
        <v>1.4054850418135033E-5</v>
      </c>
      <c r="CX34" s="82">
        <f>AQ34/100*'8. GVA assumptions'!$F$14</f>
        <v>9.2665130215344327E-6</v>
      </c>
      <c r="CY34" s="78">
        <f>AR34/100*'8. GVA assumptions'!$F$14</f>
        <v>9.2665130215344327E-6</v>
      </c>
      <c r="CZ34" s="82">
        <f>AS34/100*'8. GVA assumptions'!$F$15</f>
        <v>9.7846457917255173E-8</v>
      </c>
      <c r="DA34" s="78">
        <f>AT34/100*'8. GVA assumptions'!$F$15</f>
        <v>0</v>
      </c>
      <c r="DB34" s="77">
        <f>AU34/100*'8. GVA assumptions'!$F$16</f>
        <v>9.2222490676343426E-3</v>
      </c>
      <c r="DC34" s="78">
        <f>AV34/100*'8. GVA assumptions'!$F$16</f>
        <v>9.2222490676343426E-3</v>
      </c>
      <c r="DD34" s="82">
        <f t="shared" si="8"/>
        <v>9.3307897914310829E-3</v>
      </c>
      <c r="DE34" s="135">
        <f t="shared" si="8"/>
        <v>9.330691944973166E-3</v>
      </c>
      <c r="DF34" s="88">
        <f>AY34/100*'8. GVA assumptions'!$F$8</f>
        <v>0</v>
      </c>
      <c r="DG34" s="9">
        <f>AZ34/100*'8. GVA assumptions'!$F$11</f>
        <v>8.5121513899153429E-5</v>
      </c>
      <c r="DH34" s="9">
        <f>BA34/100*'8. GVA assumptions'!$F$12</f>
        <v>0</v>
      </c>
      <c r="DI34" s="9">
        <f>BB34/100*'8. GVA assumptions'!$F$13</f>
        <v>1.4054850418135033E-5</v>
      </c>
      <c r="DJ34" s="9">
        <f>BC34/100*'8. GVA assumptions'!$F$14</f>
        <v>9.2665130215344327E-6</v>
      </c>
      <c r="DK34" s="9">
        <f>BD34/100*'8. GVA assumptions'!$F$15</f>
        <v>4.8923228958627587E-8</v>
      </c>
      <c r="DL34" s="69">
        <f>BE34/100*'8. GVA assumptions'!$F$16</f>
        <v>9.2222490676343426E-3</v>
      </c>
      <c r="DM34" s="134">
        <f t="shared" si="10"/>
        <v>9.3307408682021236E-3</v>
      </c>
      <c r="DN34" s="140">
        <f t="shared" si="9"/>
        <v>0.13261225232489715</v>
      </c>
    </row>
    <row r="35" spans="1:429">
      <c r="A35" s="277" t="s">
        <v>395</v>
      </c>
      <c r="B35" s="181">
        <v>0</v>
      </c>
      <c r="C35" s="77">
        <v>3.8065750000000005E-8</v>
      </c>
      <c r="D35" s="77">
        <v>0</v>
      </c>
      <c r="E35" s="77">
        <v>3.2165402749999998E-5</v>
      </c>
      <c r="F35" s="77">
        <v>4.3526912750000002E-5</v>
      </c>
      <c r="G35" s="77">
        <v>4.5816525000000001E-7</v>
      </c>
      <c r="H35" s="354">
        <v>0</v>
      </c>
      <c r="I35" s="364">
        <f t="shared" si="0"/>
        <v>7.6188546500000008E-5</v>
      </c>
      <c r="J35" s="122"/>
      <c r="K35" s="82"/>
      <c r="L35" s="77"/>
      <c r="M35" s="78"/>
      <c r="N35" s="82">
        <v>3.8065750000000005E-8</v>
      </c>
      <c r="O35" s="77"/>
      <c r="P35" s="78"/>
      <c r="Q35" s="82"/>
      <c r="R35" s="77"/>
      <c r="S35" s="78"/>
      <c r="T35" s="82">
        <v>3.2165402749999998E-5</v>
      </c>
      <c r="U35" s="77"/>
      <c r="V35" s="78"/>
      <c r="W35" s="82">
        <v>4.3526912750000002E-5</v>
      </c>
      <c r="X35" s="77"/>
      <c r="Y35" s="78"/>
      <c r="Z35" s="82">
        <v>4.5816525000000001E-7</v>
      </c>
      <c r="AA35" s="77"/>
      <c r="AB35" s="78"/>
      <c r="AC35" s="77"/>
      <c r="AD35" s="77"/>
      <c r="AE35" s="78"/>
      <c r="AF35" s="68">
        <f>SUM(K35,N35,Q35,T35,W35,Z35,AC35)</f>
        <v>7.6188546500000008E-5</v>
      </c>
      <c r="AG35" s="9">
        <f t="shared" si="1"/>
        <v>0</v>
      </c>
      <c r="AH35" s="9">
        <f t="shared" si="1"/>
        <v>0</v>
      </c>
      <c r="AI35" s="82"/>
      <c r="AJ35" s="78"/>
      <c r="AK35" s="82">
        <f t="shared" si="13"/>
        <v>3.8065750000000005E-8</v>
      </c>
      <c r="AL35" s="78">
        <f>N35</f>
        <v>3.8065750000000005E-8</v>
      </c>
      <c r="AM35" s="82"/>
      <c r="AN35" s="78"/>
      <c r="AO35" s="82">
        <f t="shared" si="15"/>
        <v>3.2165402749999998E-5</v>
      </c>
      <c r="AP35" s="78">
        <f>T35</f>
        <v>3.2165402749999998E-5</v>
      </c>
      <c r="AQ35" s="82">
        <f>W35</f>
        <v>4.3526912750000002E-5</v>
      </c>
      <c r="AR35" s="78">
        <f>W35</f>
        <v>4.3526912750000002E-5</v>
      </c>
      <c r="AS35" s="82">
        <f t="shared" si="14"/>
        <v>4.5816525000000001E-7</v>
      </c>
      <c r="AT35" s="78"/>
      <c r="AU35" s="77"/>
      <c r="AV35" s="78"/>
      <c r="AW35" s="82">
        <f t="shared" si="3"/>
        <v>7.6188546499999995E-5</v>
      </c>
      <c r="AX35" s="77">
        <f t="shared" si="3"/>
        <v>7.5730381249999989E-5</v>
      </c>
      <c r="AY35" s="138">
        <f>AI35+((AJ35-AI35)*'9. BE assumptions'!T35)</f>
        <v>0</v>
      </c>
      <c r="AZ35" s="139">
        <f>AK35+((AL35-AK35)*'9. BE assumptions'!U35)</f>
        <v>3.8065750000000005E-8</v>
      </c>
      <c r="BA35" s="139">
        <f>AM35+((AN35-AM35)*'9. BE assumptions'!V35)</f>
        <v>0</v>
      </c>
      <c r="BB35" s="139">
        <f>AO35+((AP35-AO35)*'9. BE assumptions'!W35)</f>
        <v>3.2165402749999998E-5</v>
      </c>
      <c r="BC35" s="139">
        <f>AQ35+((AR35-AQ35)*'9. BE assumptions'!X35)</f>
        <v>4.3526912750000002E-5</v>
      </c>
      <c r="BD35" s="139">
        <f>AS35+((AT35-AS35)*'9. BE assumptions'!Y35)</f>
        <v>2.29082625E-7</v>
      </c>
      <c r="BE35" s="140">
        <f>AU35+((AV35-AU35)*'9. BE assumptions'!Z35)</f>
        <v>0</v>
      </c>
      <c r="BF35" s="139">
        <f t="shared" si="4"/>
        <v>7.5959463874999999E-5</v>
      </c>
      <c r="BG35" s="140">
        <f t="shared" si="5"/>
        <v>1.0795665351915765E-3</v>
      </c>
      <c r="BH35" s="77"/>
      <c r="BI35" s="82">
        <f>B35/100*'8. GVA assumptions'!$F$8</f>
        <v>0</v>
      </c>
      <c r="BJ35" s="77">
        <f>C35/100*'8. GVA assumptions'!$F$11</f>
        <v>1.5217197517362867E-8</v>
      </c>
      <c r="BK35" s="77">
        <f>D35/100*'8. GVA assumptions'!$F$12</f>
        <v>0</v>
      </c>
      <c r="BL35" s="77">
        <f>E35/100*'8. GVA assumptions'!$F$13</f>
        <v>1.5575080810183028E-5</v>
      </c>
      <c r="BM35" s="77">
        <f>F35/100*'8. GVA assumptions'!$F$14</f>
        <v>1.9289196800368094E-5</v>
      </c>
      <c r="BN35" s="77">
        <f>G35/100*'8. GVA assumptions'!$F$15</f>
        <v>2.6907783268423729E-7</v>
      </c>
      <c r="BO35" s="77">
        <f>H35/100*'8. GVA assumptions'!$F$16</f>
        <v>0</v>
      </c>
      <c r="BP35" s="364">
        <f t="shared" si="6"/>
        <v>3.5148572640752724E-5</v>
      </c>
      <c r="BQ35" s="77"/>
      <c r="BR35" s="82">
        <f>K35/100*'8. GVA assumptions'!$F$8</f>
        <v>0</v>
      </c>
      <c r="BS35" s="77">
        <f>L35/100*'8. GVA assumptions'!$F$8</f>
        <v>0</v>
      </c>
      <c r="BT35" s="78">
        <f>M35/100*'8. GVA assumptions'!$F$8</f>
        <v>0</v>
      </c>
      <c r="BU35" s="77">
        <f>N35/100*'8. GVA assumptions'!$F$11</f>
        <v>1.5217197517362867E-8</v>
      </c>
      <c r="BV35" s="77">
        <f>O35/100*'8. GVA assumptions'!$F$11</f>
        <v>0</v>
      </c>
      <c r="BW35" s="78">
        <f>P35/100*'8. GVA assumptions'!$F$11</f>
        <v>0</v>
      </c>
      <c r="BX35" s="77">
        <f>Q35/100*'8. GVA assumptions'!$F$12</f>
        <v>0</v>
      </c>
      <c r="BY35" s="77">
        <f>R35/100*'8. GVA assumptions'!$F$12</f>
        <v>0</v>
      </c>
      <c r="BZ35" s="78">
        <f>S35/100*'8. GVA assumptions'!$F$12</f>
        <v>0</v>
      </c>
      <c r="CA35" s="77">
        <f>T35/100*'8. GVA assumptions'!$F$13</f>
        <v>1.5575080810183028E-5</v>
      </c>
      <c r="CB35" s="77">
        <f>U35/100*'8. GVA assumptions'!$F$13</f>
        <v>0</v>
      </c>
      <c r="CC35" s="78">
        <f>V35/100*'8. GVA assumptions'!$F$13</f>
        <v>0</v>
      </c>
      <c r="CD35" s="77">
        <f>W35/100*'8. GVA assumptions'!$F$14</f>
        <v>1.9289196800368094E-5</v>
      </c>
      <c r="CE35" s="77">
        <f>X35/100*'8. GVA assumptions'!$F$14</f>
        <v>0</v>
      </c>
      <c r="CF35" s="78">
        <f>Y35/100*'8. GVA assumptions'!$F$14</f>
        <v>0</v>
      </c>
      <c r="CG35" s="77">
        <f>Z35/100*'8. GVA assumptions'!$F$15</f>
        <v>2.6907783268423729E-7</v>
      </c>
      <c r="CH35" s="77">
        <f>AA35/100*'8. GVA assumptions'!$F$15</f>
        <v>0</v>
      </c>
      <c r="CI35" s="78">
        <f>AB35/100*'8. GVA assumptions'!$F$15</f>
        <v>0</v>
      </c>
      <c r="CJ35" s="77">
        <f>AC35/100*'8. GVA assumptions'!$F$16</f>
        <v>0</v>
      </c>
      <c r="CK35" s="77">
        <f>AD35/100*'8. GVA assumptions'!$F$16</f>
        <v>0</v>
      </c>
      <c r="CL35" s="78">
        <f>AE35/100*'8. GVA assumptions'!$F$16</f>
        <v>0</v>
      </c>
      <c r="CM35" s="68">
        <f t="shared" si="7"/>
        <v>3.5148572640752724E-5</v>
      </c>
      <c r="CN35" s="9">
        <f t="shared" si="7"/>
        <v>0</v>
      </c>
      <c r="CO35" s="9">
        <f t="shared" si="7"/>
        <v>0</v>
      </c>
      <c r="CP35" s="82">
        <f>AI35/100*'8. GVA assumptions'!F$8</f>
        <v>0</v>
      </c>
      <c r="CQ35" s="78">
        <f>AJ35/100*'8. GVA assumptions'!F$8</f>
        <v>0</v>
      </c>
      <c r="CR35" s="82">
        <f>AK35/100*'8. GVA assumptions'!F$11</f>
        <v>1.5217197517362867E-8</v>
      </c>
      <c r="CS35" s="78">
        <f>AL35/100*'8. GVA assumptions'!F$11</f>
        <v>1.5217197517362867E-8</v>
      </c>
      <c r="CT35" s="82">
        <f>AM35/100*'8. GVA assumptions'!F$12</f>
        <v>0</v>
      </c>
      <c r="CU35" s="78">
        <f>AN35/100*'8. GVA assumptions'!F$12</f>
        <v>0</v>
      </c>
      <c r="CV35" s="82">
        <f>AO35/100*'8. GVA assumptions'!F$13</f>
        <v>1.5575080810183028E-5</v>
      </c>
      <c r="CW35" s="78">
        <f>AP35/100*'8. GVA assumptions'!F$13</f>
        <v>1.5575080810183028E-5</v>
      </c>
      <c r="CX35" s="82">
        <f>AQ35/100*'8. GVA assumptions'!$F$14</f>
        <v>1.9289196800368094E-5</v>
      </c>
      <c r="CY35" s="78">
        <f>AR35/100*'8. GVA assumptions'!$F$14</f>
        <v>1.9289196800368094E-5</v>
      </c>
      <c r="CZ35" s="82">
        <f>AS35/100*'8. GVA assumptions'!$F$15</f>
        <v>2.6907783268423729E-7</v>
      </c>
      <c r="DA35" s="78">
        <f>AT35/100*'8. GVA assumptions'!$F$15</f>
        <v>0</v>
      </c>
      <c r="DB35" s="77">
        <f>AU35/100*'8. GVA assumptions'!$F$16</f>
        <v>0</v>
      </c>
      <c r="DC35" s="78">
        <f>AV35/100*'8. GVA assumptions'!$F$16</f>
        <v>0</v>
      </c>
      <c r="DD35" s="82">
        <f t="shared" si="8"/>
        <v>3.5148572640752724E-5</v>
      </c>
      <c r="DE35" s="77">
        <f t="shared" si="8"/>
        <v>3.4879494808068484E-5</v>
      </c>
      <c r="DF35" s="88">
        <f>AY35/100*'8. GVA assumptions'!$F$8</f>
        <v>0</v>
      </c>
      <c r="DG35" s="9">
        <f>AZ35/100*'8. GVA assumptions'!$F$11</f>
        <v>1.5217197517362867E-8</v>
      </c>
      <c r="DH35" s="9">
        <f>BA35/100*'8. GVA assumptions'!$F$12</f>
        <v>0</v>
      </c>
      <c r="DI35" s="9">
        <f>BB35/100*'8. GVA assumptions'!$F$13</f>
        <v>1.5575080810183028E-5</v>
      </c>
      <c r="DJ35" s="9">
        <f>BC35/100*'8. GVA assumptions'!$F$14</f>
        <v>1.9289196800368094E-5</v>
      </c>
      <c r="DK35" s="9">
        <f>BD35/100*'8. GVA assumptions'!$F$15</f>
        <v>1.3453891634211864E-7</v>
      </c>
      <c r="DL35" s="69">
        <f>BE35/100*'8. GVA assumptions'!$F$16</f>
        <v>0</v>
      </c>
      <c r="DM35" s="134">
        <f t="shared" si="10"/>
        <v>3.5014033724410601E-5</v>
      </c>
      <c r="DN35" s="140">
        <f t="shared" si="9"/>
        <v>4.9763356851948251E-4</v>
      </c>
    </row>
    <row r="36" spans="1:429">
      <c r="A36" s="277" t="s">
        <v>396</v>
      </c>
      <c r="B36" s="181">
        <v>2.7015000000000002E-7</v>
      </c>
      <c r="C36" s="77">
        <v>1.7457500000000001E-7</v>
      </c>
      <c r="D36" s="77">
        <v>0</v>
      </c>
      <c r="E36" s="77">
        <v>0</v>
      </c>
      <c r="F36" s="77">
        <v>2.6300000000000001E-8</v>
      </c>
      <c r="G36" s="77">
        <v>0</v>
      </c>
      <c r="H36" s="354">
        <v>0</v>
      </c>
      <c r="I36" s="364">
        <f t="shared" si="0"/>
        <v>4.7102500000000002E-7</v>
      </c>
      <c r="J36" s="122"/>
      <c r="K36" s="82">
        <v>1.80096E-7</v>
      </c>
      <c r="L36" s="77"/>
      <c r="M36" s="78"/>
      <c r="N36" s="82">
        <v>1.1638750000000001E-7</v>
      </c>
      <c r="O36" s="77"/>
      <c r="P36" s="78"/>
      <c r="Q36" s="82"/>
      <c r="R36" s="77"/>
      <c r="S36" s="78"/>
      <c r="T36" s="82"/>
      <c r="U36" s="77"/>
      <c r="V36" s="78"/>
      <c r="W36" s="82">
        <v>1.7529500000000002E-8</v>
      </c>
      <c r="X36" s="77"/>
      <c r="Y36" s="78"/>
      <c r="Z36" s="82"/>
      <c r="AA36" s="77"/>
      <c r="AB36" s="78"/>
      <c r="AC36" s="77"/>
      <c r="AD36" s="77"/>
      <c r="AE36" s="78"/>
      <c r="AF36" s="68">
        <f t="shared" si="1"/>
        <v>3.1401300000000002E-7</v>
      </c>
      <c r="AG36" s="9">
        <f t="shared" si="1"/>
        <v>0</v>
      </c>
      <c r="AH36" s="9">
        <f t="shared" si="1"/>
        <v>0</v>
      </c>
      <c r="AI36" s="372">
        <f>K36</f>
        <v>1.80096E-7</v>
      </c>
      <c r="AJ36" s="373">
        <f>K36</f>
        <v>1.80096E-7</v>
      </c>
      <c r="AK36" s="372">
        <f t="shared" si="13"/>
        <v>1.1638750000000001E-7</v>
      </c>
      <c r="AL36" s="373">
        <f>N36</f>
        <v>1.1638750000000001E-7</v>
      </c>
      <c r="AM36" s="372"/>
      <c r="AN36" s="373"/>
      <c r="AO36" s="372"/>
      <c r="AP36" s="373"/>
      <c r="AQ36" s="372">
        <f>W36</f>
        <v>1.7529500000000002E-8</v>
      </c>
      <c r="AR36" s="373">
        <f>W36</f>
        <v>1.7529500000000002E-8</v>
      </c>
      <c r="AS36" s="372"/>
      <c r="AT36" s="373"/>
      <c r="AU36" s="358"/>
      <c r="AV36" s="373"/>
      <c r="AW36" s="372">
        <f t="shared" si="3"/>
        <v>3.1401300000000002E-7</v>
      </c>
      <c r="AX36" s="358">
        <f t="shared" si="3"/>
        <v>3.1401300000000002E-7</v>
      </c>
      <c r="AY36" s="138">
        <f>AI36+((AJ36-AI36)*'9. BE assumptions'!T36)</f>
        <v>1.80096E-7</v>
      </c>
      <c r="AZ36" s="139">
        <f>AK36+((AL36-AK36)*'9. BE assumptions'!U36)</f>
        <v>1.1638750000000001E-7</v>
      </c>
      <c r="BA36" s="139">
        <f>AM36+((AN36-AM36)*'9. BE assumptions'!V36)</f>
        <v>0</v>
      </c>
      <c r="BB36" s="139">
        <f>AO36+((AP36-AO36)*'9. BE assumptions'!W36)</f>
        <v>0</v>
      </c>
      <c r="BC36" s="139">
        <f>AQ36+((AR36-AQ36)*'9. BE assumptions'!X36)</f>
        <v>1.7529500000000002E-8</v>
      </c>
      <c r="BD36" s="139">
        <f>AS36+((AT36-AS36)*'9. BE assumptions'!Y36)</f>
        <v>0</v>
      </c>
      <c r="BE36" s="140">
        <f>AU36+((AV36-AU36)*'9. BE assumptions'!Z36)</f>
        <v>0</v>
      </c>
      <c r="BF36" s="134">
        <f t="shared" si="4"/>
        <v>3.1401300000000002E-7</v>
      </c>
      <c r="BG36" s="140">
        <f t="shared" si="5"/>
        <v>4.4628793980559483E-6</v>
      </c>
      <c r="BH36" s="77"/>
      <c r="BI36" s="372">
        <f>B36/100*'8. GVA assumptions'!$F$8</f>
        <v>1.283113159290323E-7</v>
      </c>
      <c r="BJ36" s="358">
        <f>C36/100*'8. GVA assumptions'!$F$11</f>
        <v>6.9788254706491332E-8</v>
      </c>
      <c r="BK36" s="358">
        <f>D36/100*'8. GVA assumptions'!$F$12</f>
        <v>0</v>
      </c>
      <c r="BL36" s="358">
        <f>E36/100*'8. GVA assumptions'!$F$13</f>
        <v>0</v>
      </c>
      <c r="BM36" s="358">
        <f>F36/100*'8. GVA assumptions'!$F$14</f>
        <v>1.1654993285727136E-8</v>
      </c>
      <c r="BN36" s="358">
        <f>G36/100*'8. GVA assumptions'!$F$15</f>
        <v>0</v>
      </c>
      <c r="BO36" s="358">
        <f>H36/100*'8. GVA assumptions'!$F$16</f>
        <v>0</v>
      </c>
      <c r="BP36" s="377">
        <f t="shared" si="6"/>
        <v>2.0975456392125076E-7</v>
      </c>
      <c r="BQ36" s="77"/>
      <c r="BR36" s="372">
        <f>K36/100*'8. GVA assumptions'!$F$8</f>
        <v>8.5538977433111218E-8</v>
      </c>
      <c r="BS36" s="358">
        <f>L36/100*'8. GVA assumptions'!$F$8</f>
        <v>0</v>
      </c>
      <c r="BT36" s="373">
        <f>M36/100*'8. GVA assumptions'!$F$8</f>
        <v>0</v>
      </c>
      <c r="BU36" s="358">
        <f>N36/100*'8. GVA assumptions'!$F$11</f>
        <v>4.6527168807972279E-8</v>
      </c>
      <c r="BV36" s="358">
        <f>O36/100*'8. GVA assumptions'!$F$11</f>
        <v>0</v>
      </c>
      <c r="BW36" s="373">
        <f>P36/100*'8. GVA assumptions'!$F$11</f>
        <v>0</v>
      </c>
      <c r="BX36" s="358">
        <f>Q36/100*'8. GVA assumptions'!$F$12</f>
        <v>0</v>
      </c>
      <c r="BY36" s="358">
        <f>R36/100*'8. GVA assumptions'!$F$12</f>
        <v>0</v>
      </c>
      <c r="BZ36" s="373">
        <f>S36/100*'8. GVA assumptions'!$F$12</f>
        <v>0</v>
      </c>
      <c r="CA36" s="358">
        <f>T36/100*'8. GVA assumptions'!$F$13</f>
        <v>0</v>
      </c>
      <c r="CB36" s="358">
        <f>U36/100*'8. GVA assumptions'!$F$13</f>
        <v>0</v>
      </c>
      <c r="CC36" s="373">
        <f>V36/100*'8. GVA assumptions'!$F$13</f>
        <v>0</v>
      </c>
      <c r="CD36" s="358">
        <f>W36/100*'8. GVA assumptions'!$F$14</f>
        <v>7.7682967605381684E-9</v>
      </c>
      <c r="CE36" s="358">
        <f>X36/100*'8. GVA assumptions'!$F$14</f>
        <v>0</v>
      </c>
      <c r="CF36" s="373">
        <f>Y36/100*'8. GVA assumptions'!$F$14</f>
        <v>0</v>
      </c>
      <c r="CG36" s="358">
        <f>Z36/100*'8. GVA assumptions'!$F$15</f>
        <v>0</v>
      </c>
      <c r="CH36" s="358">
        <f>AA36/100*'8. GVA assumptions'!$F$15</f>
        <v>0</v>
      </c>
      <c r="CI36" s="373">
        <f>AB36/100*'8. GVA assumptions'!$F$15</f>
        <v>0</v>
      </c>
      <c r="CJ36" s="358">
        <f>AC36/100*'8. GVA assumptions'!$F$16</f>
        <v>0</v>
      </c>
      <c r="CK36" s="358">
        <f>AD36/100*'8. GVA assumptions'!$F$16</f>
        <v>0</v>
      </c>
      <c r="CL36" s="373">
        <f>AE36/100*'8. GVA assumptions'!$F$16</f>
        <v>0</v>
      </c>
      <c r="CM36" s="295">
        <f t="shared" si="7"/>
        <v>1.3983444300162167E-7</v>
      </c>
      <c r="CN36" s="105">
        <f t="shared" si="7"/>
        <v>0</v>
      </c>
      <c r="CO36" s="105">
        <f t="shared" si="7"/>
        <v>0</v>
      </c>
      <c r="CP36" s="372">
        <f>AI36/100*'8. GVA assumptions'!F$8</f>
        <v>8.5538977433111218E-8</v>
      </c>
      <c r="CQ36" s="373">
        <f>AJ36/100*'8. GVA assumptions'!F$8</f>
        <v>8.5538977433111218E-8</v>
      </c>
      <c r="CR36" s="372">
        <f>AK36/100*'8. GVA assumptions'!F$11</f>
        <v>4.6527168807972279E-8</v>
      </c>
      <c r="CS36" s="373">
        <f>AL36/100*'8. GVA assumptions'!F$11</f>
        <v>4.6527168807972279E-8</v>
      </c>
      <c r="CT36" s="372">
        <f>AM36/100*'8. GVA assumptions'!F$12</f>
        <v>0</v>
      </c>
      <c r="CU36" s="373">
        <f>AN36/100*'8. GVA assumptions'!F$12</f>
        <v>0</v>
      </c>
      <c r="CV36" s="372">
        <f>AO36/100*'8. GVA assumptions'!F$13</f>
        <v>0</v>
      </c>
      <c r="CW36" s="373">
        <f>AP36/100*'8. GVA assumptions'!F$13</f>
        <v>0</v>
      </c>
      <c r="CX36" s="372">
        <f>AQ36/100*'8. GVA assumptions'!$F$14</f>
        <v>7.7682967605381684E-9</v>
      </c>
      <c r="CY36" s="373">
        <f>AR36/100*'8. GVA assumptions'!$F$14</f>
        <v>7.7682967605381684E-9</v>
      </c>
      <c r="CZ36" s="372">
        <f>AS36/100*'8. GVA assumptions'!$F$15</f>
        <v>0</v>
      </c>
      <c r="DA36" s="373">
        <f>AT36/100*'8. GVA assumptions'!$F$15</f>
        <v>0</v>
      </c>
      <c r="DB36" s="358">
        <f>AU36/100*'8. GVA assumptions'!$F$16</f>
        <v>0</v>
      </c>
      <c r="DC36" s="373">
        <f>AV36/100*'8. GVA assumptions'!$F$16</f>
        <v>0</v>
      </c>
      <c r="DD36" s="372">
        <f t="shared" si="8"/>
        <v>1.3983444300162167E-7</v>
      </c>
      <c r="DE36" s="358">
        <f t="shared" si="8"/>
        <v>1.3983444300162167E-7</v>
      </c>
      <c r="DF36" s="306">
        <f>AY36/100*'8. GVA assumptions'!$F$8</f>
        <v>8.5538977433111218E-8</v>
      </c>
      <c r="DG36" s="105">
        <f>AZ36/100*'8. GVA assumptions'!$F$11</f>
        <v>4.6527168807972279E-8</v>
      </c>
      <c r="DH36" s="105">
        <f>BA36/100*'8. GVA assumptions'!$F$12</f>
        <v>0</v>
      </c>
      <c r="DI36" s="105">
        <f>BB36/100*'8. GVA assumptions'!$F$13</f>
        <v>0</v>
      </c>
      <c r="DJ36" s="105">
        <f>BC36/100*'8. GVA assumptions'!$F$14</f>
        <v>7.7682967605381684E-9</v>
      </c>
      <c r="DK36" s="105">
        <f>BD36/100*'8. GVA assumptions'!$F$15</f>
        <v>0</v>
      </c>
      <c r="DL36" s="305">
        <f>BE36/100*'8. GVA assumptions'!$F$16</f>
        <v>0</v>
      </c>
      <c r="DM36" s="374">
        <f t="shared" si="10"/>
        <v>1.3983444300162167E-7</v>
      </c>
      <c r="DN36" s="308">
        <f t="shared" si="9"/>
        <v>1.9873834994429086E-6</v>
      </c>
    </row>
    <row r="37" spans="1:429" s="18" customFormat="1">
      <c r="A37" s="292" t="s">
        <v>7</v>
      </c>
      <c r="B37" s="289">
        <f>SUM(B7:B36)</f>
        <v>0.25832379763633095</v>
      </c>
      <c r="C37" s="103">
        <f t="shared" ref="C37:H37" si="16">SUM(C7:C36)</f>
        <v>4.5948275067125071</v>
      </c>
      <c r="D37" s="103">
        <f t="shared" si="16"/>
        <v>0.29033360024970967</v>
      </c>
      <c r="E37" s="103">
        <f t="shared" si="16"/>
        <v>0.87552148197632884</v>
      </c>
      <c r="F37" s="103">
        <f t="shared" si="16"/>
        <v>2.7395610991208428E-3</v>
      </c>
      <c r="G37" s="103">
        <f t="shared" si="16"/>
        <v>4.4121380680309192E-4</v>
      </c>
      <c r="H37" s="103">
        <f t="shared" si="16"/>
        <v>0.20904700000000001</v>
      </c>
      <c r="I37" s="293">
        <f>SUM(B37:H37)</f>
        <v>6.2312341614808009</v>
      </c>
      <c r="J37" s="106"/>
      <c r="K37" s="289">
        <f>SUM(K7:K36)</f>
        <v>1.6293587094630933E-2</v>
      </c>
      <c r="L37" s="103">
        <f t="shared" ref="L37:AE37" si="17">SUM(L7:L36)</f>
        <v>0.14046845894575016</v>
      </c>
      <c r="M37" s="299">
        <f t="shared" si="17"/>
        <v>0.1337975577032576</v>
      </c>
      <c r="N37" s="289">
        <f t="shared" si="17"/>
        <v>0.43160322429718828</v>
      </c>
      <c r="O37" s="103">
        <f t="shared" si="17"/>
        <v>4.2640728177747036</v>
      </c>
      <c r="P37" s="299">
        <f t="shared" si="17"/>
        <v>2.9536687307289968</v>
      </c>
      <c r="Q37" s="289">
        <f t="shared" si="17"/>
        <v>4.5020899393553998E-2</v>
      </c>
      <c r="R37" s="103">
        <f t="shared" si="17"/>
        <v>1.0102633265000002E-3</v>
      </c>
      <c r="S37" s="299">
        <f t="shared" si="17"/>
        <v>0</v>
      </c>
      <c r="T37" s="289">
        <f t="shared" si="17"/>
        <v>7.9534281995022854E-2</v>
      </c>
      <c r="U37" s="103">
        <f t="shared" si="17"/>
        <v>6.8335809994300625E-2</v>
      </c>
      <c r="V37" s="299">
        <f t="shared" si="17"/>
        <v>1.4729709561475079E-2</v>
      </c>
      <c r="W37" s="289">
        <f t="shared" si="17"/>
        <v>1.1606582024999998E-4</v>
      </c>
      <c r="X37" s="103">
        <f t="shared" si="17"/>
        <v>0</v>
      </c>
      <c r="Y37" s="299">
        <f t="shared" si="17"/>
        <v>5.8602254251834867E-4</v>
      </c>
      <c r="Z37" s="289">
        <f t="shared" si="17"/>
        <v>2.205174005306983E-5</v>
      </c>
      <c r="AA37" s="103">
        <f t="shared" si="17"/>
        <v>1.597064130306983E-5</v>
      </c>
      <c r="AB37" s="299">
        <f t="shared" si="17"/>
        <v>1.7225273900920414E-4</v>
      </c>
      <c r="AC37" s="103">
        <f t="shared" si="17"/>
        <v>4.9610000000000001E-2</v>
      </c>
      <c r="AD37" s="103">
        <f t="shared" si="17"/>
        <v>5.5336999999999997E-2</v>
      </c>
      <c r="AE37" s="103">
        <f t="shared" si="17"/>
        <v>0.14333699999999999</v>
      </c>
      <c r="AF37" s="369">
        <f>SUM(AF7:AF36)</f>
        <v>0.62220011034069922</v>
      </c>
      <c r="AG37" s="370">
        <f t="shared" ref="AG37:AH37" si="18">SUM(AG7:AG36)</f>
        <v>4.5292403206825576</v>
      </c>
      <c r="AH37" s="371">
        <f t="shared" si="18"/>
        <v>3.246291273275256</v>
      </c>
      <c r="AI37" s="9">
        <f>SUM(AI7:AI36)</f>
        <v>2.7022065494630935E-2</v>
      </c>
      <c r="AJ37" s="69">
        <f>SUM(AJ7:AJ36)</f>
        <v>0.16474166399312484</v>
      </c>
      <c r="AK37" s="68">
        <f t="shared" ref="AK37:AM37" si="19">SUM(AK7:AK36)</f>
        <v>0.43160322429718828</v>
      </c>
      <c r="AL37" s="69">
        <f t="shared" si="19"/>
        <v>4.4616243810663914</v>
      </c>
      <c r="AM37" s="68">
        <f t="shared" si="19"/>
        <v>4.6031162720054003E-2</v>
      </c>
      <c r="AN37" s="69">
        <f t="shared" ref="AN37:AO37" si="20">SUM(AN7:AN36)</f>
        <v>4.6031162720054003E-2</v>
      </c>
      <c r="AO37" s="68">
        <f t="shared" si="20"/>
        <v>7.9534281995022854E-2</v>
      </c>
      <c r="AP37" s="69">
        <f t="shared" ref="AP37:AQ37" si="21">SUM(AP7:AP36)</f>
        <v>9.4263991556497936E-2</v>
      </c>
      <c r="AQ37" s="68">
        <f t="shared" si="21"/>
        <v>1.1606582024999998E-4</v>
      </c>
      <c r="AR37" s="69">
        <f t="shared" ref="AR37:AS37" si="22">SUM(AR7:AR36)</f>
        <v>7.0208836276834869E-4</v>
      </c>
      <c r="AS37" s="68">
        <f t="shared" si="22"/>
        <v>2.205174005306983E-5</v>
      </c>
      <c r="AT37" s="69">
        <f t="shared" ref="AT37:AU37" si="23">SUM(AT7:AT36)</f>
        <v>1.8822338031227397E-4</v>
      </c>
      <c r="AU37" s="9">
        <f t="shared" si="23"/>
        <v>4.9610000000000001E-2</v>
      </c>
      <c r="AV37" s="69">
        <f>SUM(AV7:AV36)</f>
        <v>0.19294700000000001</v>
      </c>
      <c r="AW37" s="82">
        <f>AI37+AK37+AM37+AO37+AQ37+AS37+AU37</f>
        <v>0.63393885206719924</v>
      </c>
      <c r="AX37" s="77">
        <f>AJ37+AL37+AN37+AP37+AR37+AT37+AV37</f>
        <v>4.9604985110791482</v>
      </c>
      <c r="AY37" s="300">
        <f t="shared" ref="AY37:BE37" si="24">SUM(AY7:AY36)</f>
        <v>9.5314270200127907E-2</v>
      </c>
      <c r="AZ37" s="103">
        <f t="shared" si="24"/>
        <v>2.4288324279124804</v>
      </c>
      <c r="BA37" s="103">
        <f t="shared" si="24"/>
        <v>4.6031162720054003E-2</v>
      </c>
      <c r="BB37" s="103">
        <f t="shared" si="24"/>
        <v>8.6315969582010391E-2</v>
      </c>
      <c r="BC37" s="103">
        <f t="shared" si="24"/>
        <v>3.1930119150917437E-4</v>
      </c>
      <c r="BD37" s="103">
        <f t="shared" si="24"/>
        <v>1.031591164326719E-4</v>
      </c>
      <c r="BE37" s="103">
        <f t="shared" si="24"/>
        <v>8.5444249999999999E-2</v>
      </c>
      <c r="BF37" s="375">
        <f t="shared" ref="BF37" si="25">SUM(AY37:BE37)</f>
        <v>2.7423605407226148</v>
      </c>
      <c r="BG37" s="301">
        <f t="shared" si="5"/>
        <v>38.975534004109797</v>
      </c>
      <c r="BH37" s="77"/>
      <c r="BI37" s="82">
        <f>B37/100*'8. GVA assumptions'!$F$8</f>
        <v>0.12269430468444444</v>
      </c>
      <c r="BJ37" s="77">
        <f>C37/100*'8. GVA assumptions'!$F$11</f>
        <v>1.8368322633300584</v>
      </c>
      <c r="BK37" s="77">
        <f>D37/100*'8. GVA assumptions'!$F$12</f>
        <v>0.16228401760918185</v>
      </c>
      <c r="BL37" s="77">
        <f>E37/100*'8. GVA assumptions'!$F$13</f>
        <v>0.42394363716874423</v>
      </c>
      <c r="BM37" s="77">
        <f>F37/100*'8. GVA assumptions'!$F$14</f>
        <v>1.2140519473799495E-3</v>
      </c>
      <c r="BN37" s="77">
        <f>G37/100*'8. GVA assumptions'!$F$15</f>
        <v>2.59122346980566E-4</v>
      </c>
      <c r="BO37" s="77">
        <f>H37/100*'8. GVA assumptions'!$F$16</f>
        <v>9.6587349741570988E-2</v>
      </c>
      <c r="BP37" s="284">
        <f>SUM(BI37:BO37)</f>
        <v>2.6438147468283604</v>
      </c>
      <c r="BQ37" s="77"/>
      <c r="BR37" s="68">
        <f>SUM(BR7:BR36)</f>
        <v>7.7388547152189282E-3</v>
      </c>
      <c r="BS37" s="9">
        <f t="shared" ref="BS37:CI37" si="26">SUM(BS7:BS36)</f>
        <v>6.6717352633175839E-2</v>
      </c>
      <c r="BT37" s="69">
        <f t="shared" si="26"/>
        <v>6.3548919848216215E-2</v>
      </c>
      <c r="BU37" s="9">
        <f t="shared" si="26"/>
        <v>0.17253808248257244</v>
      </c>
      <c r="BV37" s="9">
        <f t="shared" si="26"/>
        <v>1.7046094795582827</v>
      </c>
      <c r="BW37" s="69">
        <f t="shared" si="26"/>
        <v>1.1807611954673587</v>
      </c>
      <c r="BX37" s="9">
        <f t="shared" si="26"/>
        <v>2.5164749872838836E-2</v>
      </c>
      <c r="BY37" s="9">
        <f t="shared" si="26"/>
        <v>5.646938257460629E-4</v>
      </c>
      <c r="BZ37" s="69">
        <f t="shared" si="26"/>
        <v>0</v>
      </c>
      <c r="CA37" s="9">
        <f t="shared" si="26"/>
        <v>3.8511965134724338E-2</v>
      </c>
      <c r="CB37" s="9">
        <f t="shared" si="26"/>
        <v>3.3089458607526531E-2</v>
      </c>
      <c r="CC37" s="69">
        <f t="shared" si="26"/>
        <v>7.1323968337533104E-3</v>
      </c>
      <c r="CD37" s="9">
        <f t="shared" si="26"/>
        <v>5.1435222650804658E-5</v>
      </c>
      <c r="CE37" s="9">
        <f t="shared" si="26"/>
        <v>0</v>
      </c>
      <c r="CF37" s="69">
        <f t="shared" si="26"/>
        <v>2.596991938530836E-4</v>
      </c>
      <c r="CG37" s="9">
        <f t="shared" si="26"/>
        <v>1.2950860896578729E-5</v>
      </c>
      <c r="CH37" s="9">
        <f t="shared" si="26"/>
        <v>9.3794663571874844E-6</v>
      </c>
      <c r="CI37" s="69">
        <f t="shared" si="26"/>
        <v>1.0116304911059974E-4</v>
      </c>
      <c r="CJ37" s="9">
        <f>SUM(CJ7:CJ36)</f>
        <v>2.2921632076419833E-2</v>
      </c>
      <c r="CK37" s="9">
        <f t="shared" ref="CK37:CO37" si="27">SUM(CK7:CK36)</f>
        <v>2.5567715263310704E-2</v>
      </c>
      <c r="CL37" s="69">
        <f t="shared" si="27"/>
        <v>6.6226929589554312E-2</v>
      </c>
      <c r="CM37" s="82">
        <f t="shared" si="27"/>
        <v>0.26693967036532174</v>
      </c>
      <c r="CN37" s="77">
        <f>SUM(CN7:CN36)</f>
        <v>1.830558079354399</v>
      </c>
      <c r="CO37" s="77">
        <f t="shared" si="27"/>
        <v>1.3180303039818466</v>
      </c>
      <c r="CP37" s="82">
        <f>AI37/100*'8. GVA assumptions'!F$8</f>
        <v>1.2834487443037543E-2</v>
      </c>
      <c r="CQ37" s="78">
        <f>AJ37/100*'8. GVA assumptions'!F$8</f>
        <v>7.8246232446034888E-2</v>
      </c>
      <c r="CR37" s="82">
        <f>AK37/100*'8. GVA assumptions'!F$11</f>
        <v>0.17253808248257244</v>
      </c>
      <c r="CS37" s="78">
        <f>AL37/100*'8. GVA assumptions'!F$11</f>
        <v>1.7835828653046142</v>
      </c>
      <c r="CT37" s="82">
        <f>AM37/100*'8. GVA assumptions'!F$12</f>
        <v>2.5729443698584899E-2</v>
      </c>
      <c r="CU37" s="78">
        <f>AN37/100*'8. GVA assumptions'!F$12</f>
        <v>2.5729443698584899E-2</v>
      </c>
      <c r="CV37" s="82">
        <f>AO37/100*'8. GVA assumptions'!F$13</f>
        <v>3.8511965134724331E-2</v>
      </c>
      <c r="CW37" s="78">
        <f>AP37/100*'8. GVA assumptions'!F$13</f>
        <v>4.564436196847764E-2</v>
      </c>
      <c r="CX37" s="82">
        <f>AQ37/100*'8. GVA assumptions'!$F$14</f>
        <v>5.1435222650804658E-5</v>
      </c>
      <c r="CY37" s="78">
        <f>AR37/100*'8. GVA assumptions'!$F$14</f>
        <v>3.1113441650388826E-4</v>
      </c>
      <c r="CZ37" s="82">
        <f>AS37/100*'8. GVA assumptions'!$F$15</f>
        <v>1.2950860896578727E-5</v>
      </c>
      <c r="DA37" s="78">
        <f>AT37/100*'8. GVA assumptions'!$F$15</f>
        <v>1.1054251546778727E-4</v>
      </c>
      <c r="DB37" s="77">
        <f>AU37/100*'8. GVA assumptions'!$F$16</f>
        <v>2.292163207641983E-2</v>
      </c>
      <c r="DC37" s="78">
        <f>AV37/100*'8. GVA assumptions'!$F$16</f>
        <v>8.9148561665974138E-2</v>
      </c>
      <c r="DD37" s="82">
        <f>CP37+CR37+CT37+CV37+CX37+CZ37+DB37</f>
        <v>0.27259999691888642</v>
      </c>
      <c r="DE37" s="77">
        <f>CQ37+CS37+CU37+CW37+CY37+DA37+DC37</f>
        <v>2.0227731420156574</v>
      </c>
      <c r="DF37" s="88">
        <f>AY37/100*'8. GVA assumptions'!$F$8</f>
        <v>4.5270773408083505E-2</v>
      </c>
      <c r="DG37" s="9">
        <f>AZ37/100*'8. GVA assumptions'!$F$11</f>
        <v>0.97095217596186123</v>
      </c>
      <c r="DH37" s="9">
        <f>BA37/100*'8. GVA assumptions'!$F$12</f>
        <v>2.5729443698584899E-2</v>
      </c>
      <c r="DI37" s="9">
        <f>BB37/100*'8. GVA assumptions'!$F$13</f>
        <v>4.1795783248792434E-2</v>
      </c>
      <c r="DJ37" s="9">
        <f>BC37/100*'8. GVA assumptions'!$F$14</f>
        <v>1.4150012331422439E-4</v>
      </c>
      <c r="DK37" s="9">
        <f>BD37/100*'8. GVA assumptions'!$F$15</f>
        <v>6.0584759475591481E-5</v>
      </c>
      <c r="DL37" s="69">
        <f>BE37/100*'8. GVA assumptions'!$F$16</f>
        <v>3.9478364473808411E-2</v>
      </c>
      <c r="DM37" s="134">
        <f>SUM(DF37:DL37)</f>
        <v>1.1234286256739205</v>
      </c>
      <c r="DN37" s="140">
        <f t="shared" si="9"/>
        <v>15.966620709035762</v>
      </c>
      <c r="DO37" s="102"/>
      <c r="DP37" s="102"/>
      <c r="DQ37" s="102"/>
      <c r="DR37" s="102"/>
      <c r="DS37" s="102"/>
      <c r="DT37" s="102"/>
      <c r="DU37" s="102"/>
      <c r="DV37" s="102"/>
      <c r="DW37" s="102"/>
      <c r="DX37" s="102"/>
      <c r="DY37" s="102"/>
      <c r="DZ37" s="102"/>
      <c r="EA37" s="102"/>
      <c r="EB37" s="102"/>
      <c r="EC37" s="102"/>
      <c r="ED37" s="102"/>
      <c r="EE37" s="102"/>
      <c r="EF37" s="102"/>
      <c r="EG37" s="102"/>
      <c r="EH37" s="102"/>
      <c r="EI37" s="102"/>
      <c r="EJ37" s="102"/>
      <c r="EK37" s="102"/>
      <c r="EL37" s="102"/>
      <c r="EM37" s="102"/>
      <c r="EN37" s="102"/>
      <c r="EO37" s="102"/>
      <c r="EP37" s="102"/>
      <c r="EQ37" s="102"/>
      <c r="ER37" s="102"/>
      <c r="ES37" s="102"/>
      <c r="ET37" s="102"/>
      <c r="EU37" s="102"/>
      <c r="EV37" s="102"/>
      <c r="EW37" s="102"/>
      <c r="EX37" s="102"/>
      <c r="EY37" s="102"/>
      <c r="EZ37" s="102"/>
      <c r="FA37" s="102"/>
      <c r="FB37" s="102"/>
      <c r="FC37" s="102"/>
      <c r="FD37" s="102"/>
      <c r="FE37" s="102"/>
      <c r="FF37" s="102"/>
      <c r="FG37" s="102"/>
      <c r="FH37" s="102"/>
      <c r="FI37" s="102"/>
      <c r="FJ37" s="102"/>
      <c r="FK37" s="102"/>
      <c r="FL37" s="102"/>
      <c r="FM37" s="102"/>
      <c r="FN37" s="102"/>
      <c r="FO37" s="102"/>
      <c r="FP37" s="102"/>
      <c r="FQ37" s="102"/>
      <c r="FR37" s="102"/>
      <c r="FS37" s="102"/>
      <c r="FT37" s="102"/>
      <c r="FU37" s="102"/>
      <c r="FV37" s="102"/>
      <c r="FW37" s="102"/>
      <c r="FX37" s="102"/>
      <c r="FY37" s="102"/>
      <c r="FZ37" s="102"/>
      <c r="GA37" s="102"/>
      <c r="GB37" s="102"/>
      <c r="GC37" s="102"/>
      <c r="GD37" s="102"/>
      <c r="GE37" s="102"/>
      <c r="GF37" s="102"/>
      <c r="GG37" s="102"/>
      <c r="GH37" s="102"/>
      <c r="GI37" s="102"/>
      <c r="GJ37" s="102"/>
      <c r="GK37" s="102"/>
      <c r="GL37" s="102"/>
      <c r="GM37" s="102"/>
      <c r="GN37" s="102"/>
      <c r="GO37" s="102"/>
      <c r="GP37" s="102"/>
      <c r="GQ37" s="102"/>
      <c r="GR37" s="102"/>
      <c r="GS37" s="102"/>
      <c r="GT37" s="102"/>
      <c r="GU37" s="102"/>
      <c r="GV37" s="102"/>
      <c r="GW37" s="102"/>
      <c r="GX37" s="102"/>
      <c r="GY37" s="102"/>
      <c r="GZ37" s="102"/>
      <c r="HA37" s="102"/>
      <c r="HB37" s="102"/>
      <c r="HC37" s="102"/>
      <c r="HD37" s="102"/>
      <c r="HE37" s="102"/>
      <c r="HF37" s="102"/>
      <c r="HG37" s="102"/>
      <c r="HH37" s="102"/>
      <c r="HI37" s="102"/>
      <c r="HJ37" s="102"/>
      <c r="HK37" s="102"/>
      <c r="HL37" s="102"/>
      <c r="HM37" s="102"/>
      <c r="HN37" s="102"/>
      <c r="HO37" s="102"/>
      <c r="HP37" s="102"/>
      <c r="HQ37" s="102"/>
      <c r="HR37" s="102"/>
      <c r="HS37" s="102"/>
      <c r="HT37" s="102"/>
      <c r="HU37" s="102"/>
      <c r="HV37" s="102"/>
      <c r="HW37" s="102"/>
      <c r="HX37" s="102"/>
      <c r="HY37" s="102"/>
      <c r="HZ37" s="102"/>
      <c r="IA37" s="102"/>
      <c r="IB37" s="102"/>
      <c r="IC37" s="102"/>
      <c r="ID37" s="102"/>
      <c r="IE37" s="102"/>
      <c r="IF37" s="102"/>
      <c r="IG37" s="102"/>
      <c r="IH37" s="102"/>
      <c r="II37" s="102"/>
      <c r="IJ37" s="102"/>
      <c r="IK37" s="102"/>
      <c r="IL37" s="102"/>
      <c r="IM37" s="102"/>
      <c r="IN37" s="102"/>
      <c r="IO37" s="102"/>
      <c r="IP37" s="102"/>
      <c r="IQ37" s="102"/>
      <c r="IR37" s="102"/>
      <c r="IS37" s="102"/>
      <c r="IT37" s="102"/>
      <c r="IU37" s="102"/>
      <c r="IV37" s="102"/>
      <c r="IW37" s="102"/>
      <c r="IX37" s="102"/>
      <c r="IY37" s="102"/>
      <c r="IZ37" s="102"/>
      <c r="JA37" s="102"/>
      <c r="JB37" s="102"/>
      <c r="JC37" s="102"/>
      <c r="JD37" s="102"/>
      <c r="JE37" s="102"/>
      <c r="JF37" s="102"/>
      <c r="JG37" s="102"/>
      <c r="JH37" s="102"/>
      <c r="JI37" s="102"/>
      <c r="JJ37" s="102"/>
      <c r="JK37" s="102"/>
      <c r="JL37" s="102"/>
      <c r="JM37" s="102"/>
      <c r="JN37" s="102"/>
      <c r="JO37" s="102"/>
      <c r="JP37" s="102"/>
      <c r="JQ37" s="102"/>
      <c r="JR37" s="102"/>
      <c r="JS37" s="102"/>
      <c r="JT37" s="102"/>
      <c r="JU37" s="102"/>
      <c r="JV37" s="102"/>
      <c r="JW37" s="102"/>
      <c r="JX37" s="102"/>
      <c r="JY37" s="102"/>
      <c r="JZ37" s="102"/>
      <c r="KA37" s="102"/>
      <c r="KB37" s="102"/>
      <c r="KC37" s="102"/>
      <c r="KD37" s="102"/>
      <c r="KE37" s="102"/>
      <c r="KF37" s="102"/>
      <c r="KG37" s="102"/>
      <c r="KH37" s="102"/>
      <c r="KI37" s="102"/>
      <c r="KJ37" s="102"/>
      <c r="KK37" s="102"/>
      <c r="KL37" s="102"/>
      <c r="KM37" s="102"/>
      <c r="KN37" s="102"/>
      <c r="KO37" s="102"/>
      <c r="KP37" s="102"/>
      <c r="KQ37" s="102"/>
      <c r="KR37" s="102"/>
      <c r="KS37" s="102"/>
      <c r="KT37" s="102"/>
      <c r="KU37" s="102"/>
      <c r="KV37" s="102"/>
      <c r="KW37" s="102"/>
      <c r="KX37" s="102"/>
      <c r="KY37" s="102"/>
      <c r="KZ37" s="102"/>
      <c r="LA37" s="102"/>
      <c r="LB37" s="102"/>
      <c r="LC37" s="102"/>
      <c r="LD37" s="102"/>
      <c r="LE37" s="102"/>
      <c r="LF37" s="102"/>
      <c r="LG37" s="102"/>
      <c r="LH37" s="102"/>
      <c r="LI37" s="102"/>
      <c r="LJ37" s="102"/>
      <c r="LK37" s="102"/>
      <c r="LL37" s="102"/>
      <c r="LM37" s="102"/>
      <c r="LN37" s="102"/>
      <c r="LO37" s="102"/>
      <c r="LP37" s="102"/>
      <c r="LQ37" s="102"/>
      <c r="LR37" s="102"/>
      <c r="LS37" s="102"/>
      <c r="LT37" s="102"/>
      <c r="LU37" s="102"/>
      <c r="LV37" s="102"/>
      <c r="LW37" s="102"/>
      <c r="LX37" s="102"/>
      <c r="LY37" s="102"/>
      <c r="LZ37" s="102"/>
      <c r="MA37" s="102"/>
      <c r="MB37" s="102"/>
      <c r="MC37" s="102"/>
      <c r="MD37" s="102"/>
      <c r="ME37" s="102"/>
      <c r="MF37" s="102"/>
      <c r="MG37" s="102"/>
      <c r="MH37" s="102"/>
      <c r="MI37" s="102"/>
      <c r="MJ37" s="102"/>
      <c r="MK37" s="102"/>
      <c r="ML37" s="102"/>
      <c r="MM37" s="102"/>
      <c r="MN37" s="102"/>
      <c r="MO37" s="102"/>
      <c r="MP37" s="102"/>
      <c r="MQ37" s="102"/>
      <c r="MR37" s="102"/>
      <c r="MS37" s="102"/>
      <c r="MT37" s="102"/>
      <c r="MU37" s="102"/>
      <c r="MV37" s="102"/>
      <c r="MW37" s="102"/>
      <c r="MX37" s="102"/>
      <c r="MY37" s="102"/>
      <c r="MZ37" s="102"/>
      <c r="NA37" s="102"/>
      <c r="NB37" s="102"/>
      <c r="NC37" s="102"/>
      <c r="ND37" s="102"/>
      <c r="NE37" s="102"/>
      <c r="NF37" s="102"/>
      <c r="NG37" s="102"/>
      <c r="NH37" s="102"/>
      <c r="NI37" s="102"/>
      <c r="NJ37" s="102"/>
      <c r="NK37" s="102"/>
      <c r="NL37" s="102"/>
      <c r="NM37" s="102"/>
      <c r="NN37" s="102"/>
      <c r="NO37" s="102"/>
      <c r="NP37" s="102"/>
      <c r="NQ37" s="102"/>
      <c r="NR37" s="102"/>
      <c r="NS37" s="102"/>
      <c r="NT37" s="102"/>
      <c r="NU37" s="102"/>
      <c r="NV37" s="102"/>
      <c r="NW37" s="102"/>
      <c r="NX37" s="102"/>
      <c r="NY37" s="102"/>
      <c r="NZ37" s="102"/>
      <c r="OA37" s="102"/>
      <c r="OB37" s="102"/>
      <c r="OC37" s="102"/>
      <c r="OD37" s="102"/>
      <c r="OE37" s="102"/>
      <c r="OF37" s="102"/>
      <c r="OG37" s="102"/>
      <c r="OH37" s="102"/>
      <c r="OI37" s="102"/>
      <c r="OJ37" s="102"/>
      <c r="OK37" s="102"/>
      <c r="OL37" s="102"/>
      <c r="OM37" s="102"/>
      <c r="ON37" s="102"/>
      <c r="OO37" s="102"/>
      <c r="OP37" s="102"/>
      <c r="OQ37" s="102"/>
      <c r="OR37" s="102"/>
      <c r="OS37" s="102"/>
      <c r="OT37" s="102"/>
      <c r="OU37" s="102"/>
      <c r="OV37" s="102"/>
      <c r="OW37" s="102"/>
      <c r="OX37" s="102"/>
      <c r="OY37" s="102"/>
      <c r="OZ37" s="102"/>
      <c r="PA37" s="102"/>
      <c r="PB37" s="102"/>
      <c r="PC37" s="102"/>
      <c r="PD37" s="102"/>
      <c r="PE37" s="102"/>
      <c r="PF37" s="102"/>
      <c r="PG37" s="102"/>
      <c r="PH37" s="102"/>
      <c r="PI37" s="102"/>
      <c r="PJ37" s="102"/>
      <c r="PK37" s="102"/>
      <c r="PL37" s="102"/>
      <c r="PM37" s="102"/>
    </row>
    <row r="38" spans="1:429" s="102" customFormat="1">
      <c r="A38" s="359" t="s">
        <v>168</v>
      </c>
      <c r="B38" s="362">
        <f>B37-B23-B24-B25-B26-B27-B28-B29-B30-B32-B36</f>
        <v>0.24207280579470736</v>
      </c>
      <c r="C38" s="360">
        <f>C37-C23-C24-C25-C26-C27-C28-C29-C30-C32-C36</f>
        <v>4.1639959227631147</v>
      </c>
      <c r="D38" s="360">
        <f>D37-D23-D24-D25-D26-D27-D28-D29-D30-D32-D36</f>
        <v>0.24428337870115566</v>
      </c>
      <c r="E38" s="360">
        <f>E37-E23-E24-E25-E26-E27-E28-E29-E30-E32-E36</f>
        <v>0.8076693093565559</v>
      </c>
      <c r="F38" s="360">
        <f t="shared" ref="F38:H38" si="28">F37-F23-F24-F25-F26-F27-F28-F29-F30-F32-F36</f>
        <v>2.7395347991208429E-3</v>
      </c>
      <c r="G38" s="360">
        <f t="shared" si="28"/>
        <v>4.2012105200002204E-4</v>
      </c>
      <c r="H38" s="360">
        <f t="shared" si="28"/>
        <v>0.19219700000000001</v>
      </c>
      <c r="I38" s="365">
        <f>SUM(B38:H38)</f>
        <v>5.6533780724666549</v>
      </c>
      <c r="J38" s="92"/>
      <c r="K38" s="362">
        <f>K37</f>
        <v>1.6293587094630933E-2</v>
      </c>
      <c r="L38" s="360">
        <f>L37-L32-L30-L29-L27-L26-L25-L24-L23</f>
        <v>0.13543718845806671</v>
      </c>
      <c r="M38" s="361">
        <f>M37-M32-M30-M29-M27-M26-M25-M24-M23</f>
        <v>0.1337975577032576</v>
      </c>
      <c r="N38" s="362">
        <f>N37</f>
        <v>0.43160322429718828</v>
      </c>
      <c r="O38" s="360">
        <f t="shared" ref="O38:P38" si="29">O37-O32-O30-O29-O27-O26-O25-O24-O23</f>
        <v>3.9554705664419654</v>
      </c>
      <c r="P38" s="361">
        <f t="shared" si="29"/>
        <v>2.9536687307289968</v>
      </c>
      <c r="Q38" s="362">
        <f>Q37</f>
        <v>4.5020899393553998E-2</v>
      </c>
      <c r="R38" s="360">
        <f>R37-R32-R30-R29-R25-R24-R23</f>
        <v>4.9557805150000011E-4</v>
      </c>
      <c r="S38" s="361">
        <f>S37-S32-S30-S29-S25-S24-S23</f>
        <v>0</v>
      </c>
      <c r="T38" s="362">
        <f>T37</f>
        <v>7.9534281995022854E-2</v>
      </c>
      <c r="U38" s="360">
        <f>U37-U30-U29-U26-U25-U24</f>
        <v>6.8236374956552326E-2</v>
      </c>
      <c r="V38" s="361">
        <f>V37-V30-V29-V26-V25-V24</f>
        <v>1.4729709561475079E-2</v>
      </c>
      <c r="W38" s="362">
        <f>W37</f>
        <v>1.1606582024999998E-4</v>
      </c>
      <c r="X38" s="360">
        <f>X37-X32-X30-X29-X27-X26-X25-X24-X23</f>
        <v>0</v>
      </c>
      <c r="Y38" s="361">
        <f>Y37-Y32-Y30-Y29-Y27-Y26-Y25-Y24-Y23</f>
        <v>5.8602254251834867E-4</v>
      </c>
      <c r="Z38" s="362">
        <f>Z37</f>
        <v>2.205174005306983E-5</v>
      </c>
      <c r="AA38" s="360">
        <f>AA37-AA32-AA30-AA29-AA26-AA25-AA24</f>
        <v>5.1647742500000005E-6</v>
      </c>
      <c r="AB38" s="361">
        <f>AB37-AB32-AB30-AB29-AB26-AB25-AB24</f>
        <v>1.7225273900920414E-4</v>
      </c>
      <c r="AC38" s="360">
        <f>AC37</f>
        <v>4.9610000000000001E-2</v>
      </c>
      <c r="AD38" s="360">
        <f>AD37-AD32-AD27-AD26-AD25-AD24-AD23</f>
        <v>5.5336999999999997E-2</v>
      </c>
      <c r="AE38" s="361">
        <f>AE37-AE32-AE27-AE26-AE25-AE24-AE23</f>
        <v>0.14333699999999999</v>
      </c>
      <c r="AF38" s="362">
        <f>AC38+Z38+W38+T38+Q38+N38+K38</f>
        <v>0.62220011034069911</v>
      </c>
      <c r="AG38" s="360">
        <f t="shared" ref="AG38:AH38" si="30">AD38+AA38+X38+U38+R38+O38+L38</f>
        <v>4.2149818726823343</v>
      </c>
      <c r="AH38" s="361">
        <f t="shared" si="30"/>
        <v>3.2462912732752573</v>
      </c>
      <c r="AI38" s="360">
        <f>AI37-AI32-AI30-AI27</f>
        <v>2.5834604334697465E-2</v>
      </c>
      <c r="AJ38" s="361">
        <f>AJ37-AJ32-AJ30-AJ27-AJ26-AJ23</f>
        <v>0.15152541556275126</v>
      </c>
      <c r="AK38" s="362">
        <f>AK37</f>
        <v>0.43160322429718828</v>
      </c>
      <c r="AL38" s="361">
        <f>AL37-AL32-AL30-AL29-AL27-AL26-AL25-AL24-AL23</f>
        <v>4.0417976108937479</v>
      </c>
      <c r="AM38" s="362">
        <f>AM37-AM32-AM30-AM29-AM25-AM24-AM23</f>
        <v>4.5516477445054E-2</v>
      </c>
      <c r="AN38" s="361">
        <f>AN37-AN32-AN30-AN29-AN25-AN24-AN23</f>
        <v>4.5516477445054E-2</v>
      </c>
      <c r="AO38" s="362">
        <f>AO37-AO30-AO29-AO26-AO25-AO24</f>
        <v>7.8585767491524558E-2</v>
      </c>
      <c r="AP38" s="361">
        <f>AP37-AP30-AP29-AP26-AP25-AP24</f>
        <v>9.331547705299964E-2</v>
      </c>
      <c r="AQ38" s="362">
        <f>AQ37-AQ32-AQ30-AQ29-AQ27-AQ26-AQ25-AQ24-AQ23</f>
        <v>1.1606582024999998E-4</v>
      </c>
      <c r="AR38" s="361">
        <f>AR37-AR32-AR30-AR29-AR27-AR26-AR25-AR24-AR23</f>
        <v>7.0208836276834869E-4</v>
      </c>
      <c r="AS38" s="362">
        <f>AS37-AS32-AS30-AS29-AS26-AS25-AS24</f>
        <v>7.7055037499999996E-6</v>
      </c>
      <c r="AT38" s="361">
        <f>AT37-AT32-AT30-AT29-AT26-AT25-AT24</f>
        <v>1.7741751325920415E-4</v>
      </c>
      <c r="AU38" s="360">
        <f>AU37-AU32-AU27-AU26-AU25-AU24-AU23</f>
        <v>4.9610000000000001E-2</v>
      </c>
      <c r="AV38" s="361">
        <f>AV37-AV32-AV27-AV26-AV25-AV24-AV23-AV16</f>
        <v>0.19219700000000001</v>
      </c>
      <c r="AW38" s="362">
        <f>AI38+AK38+AM38+AO38+AQ38+AS38+AU38</f>
        <v>0.63127384489246441</v>
      </c>
      <c r="AX38" s="360">
        <f>AJ38+AL38+AN38+AP38+AR38+AT38+AV38</f>
        <v>4.525231486830581</v>
      </c>
      <c r="AY38" s="366">
        <f>AY37-(AY32*'9. BE assumptions'!T9)-(AY30*'9. BE assumptions'!T16)-(AY27*'9. BE assumptions'!T13)-(AY26*'9. BE assumptions'!T12)-(AY23*'9. BE assumptions'!T7)</f>
        <v>8.8726605372441106E-2</v>
      </c>
      <c r="AZ38" s="360">
        <f>AZ37-(AZ32*'9. BE assumptions'!U9)-(AZ30*'9. BE assumptions'!U16)-(AZ27*'9. BE assumptions'!U13)-(AZ26*'9. BE assumptions'!U12)-(AZ23*'9. BE assumptions'!U7)</f>
        <v>2.2191029655010519</v>
      </c>
      <c r="BA38" s="360">
        <f>BA37-BA32</f>
        <v>4.5516477445054E-2</v>
      </c>
      <c r="BB38" s="360">
        <f>BB37-(BB30*'9. BE assumptions'!W16)-(BB27*'9. BE assumptions'!W13)-(BB32*'9. BE assumptions'!W9)</f>
        <v>8.5673351870873118E-2</v>
      </c>
      <c r="BC38" s="360">
        <f>BC37-(BC32*'9. BE assumptions'!X9)</f>
        <v>3.1930119150917437E-4</v>
      </c>
      <c r="BD38" s="360">
        <f>BD37-(BD32*'9. BE assumptions'!Y9)-(BD30*'9. BE assumptions'!Y16)-(BD27*'9. BE assumptions'!Y13)-(BD26*'9. BE assumptions'!Y12)</f>
        <v>9.6578924339868965E-5</v>
      </c>
      <c r="BE38" s="361">
        <f>BE37-(BE30*'9. BE assumptions'!Z16)</f>
        <v>8.3944249999999998E-2</v>
      </c>
      <c r="BF38" s="374">
        <f t="shared" ref="BF38" si="31">SUM(AY38:BE38)</f>
        <v>2.5233795303052688</v>
      </c>
      <c r="BG38" s="308">
        <f t="shared" ref="BG38" si="32">NPV(3.5%,BF38,BF38,BF38,BF38,BF38,BF38,BF38,BF38,BF38,BF38,BF38,BF38,BF38,BF38,BF38,BF38,BF38,BF38,BF38,BF38)</f>
        <v>35.863287568589449</v>
      </c>
      <c r="BH38" s="77"/>
      <c r="BI38" s="372">
        <f>B38/100*'8. GVA assumptions'!$F$8</f>
        <v>0.11497568114807317</v>
      </c>
      <c r="BJ38" s="358">
        <f>C38/100*'8. GVA assumptions'!$F$11</f>
        <v>1.6646026524679001</v>
      </c>
      <c r="BK38" s="358">
        <f>D38/100*'8. GVA assumptions'!$F$12</f>
        <v>0.13654392084372063</v>
      </c>
      <c r="BL38" s="358">
        <f>E38/100*'8. GVA assumptions'!$F$13</f>
        <v>0.39108836469125435</v>
      </c>
      <c r="BM38" s="358">
        <f>F38/100*'8. GVA assumptions'!$F$14</f>
        <v>1.2140402923866639E-3</v>
      </c>
      <c r="BN38" s="358">
        <f>G38/100*'8. GVA assumptions'!$F$15</f>
        <v>2.4673469264023773E-4</v>
      </c>
      <c r="BO38" s="358">
        <f>H38/100*'8. GVA assumptions'!$F$16</f>
        <v>8.8802034271148203E-2</v>
      </c>
      <c r="BP38" s="365">
        <f>SUM(BI38:BO38)</f>
        <v>2.3974734284071237</v>
      </c>
      <c r="BQ38" s="77"/>
      <c r="BR38" s="362">
        <f>BR37</f>
        <v>7.7388547152189282E-3</v>
      </c>
      <c r="BS38" s="360">
        <f t="shared" ref="BS38:BW38" si="33">BS37-BS32-BS30-BS29-BS27-BS26-BS25-BS24-BS23</f>
        <v>6.4327684163549448E-2</v>
      </c>
      <c r="BT38" s="361">
        <f t="shared" si="33"/>
        <v>6.3548919848216215E-2</v>
      </c>
      <c r="BU38" s="360">
        <f>BU37</f>
        <v>0.17253808248257244</v>
      </c>
      <c r="BV38" s="360">
        <f t="shared" si="33"/>
        <v>1.5812423736209735</v>
      </c>
      <c r="BW38" s="361">
        <f t="shared" si="33"/>
        <v>1.1807611954673587</v>
      </c>
      <c r="BX38" s="360">
        <f>BX37</f>
        <v>2.5164749872838836E-2</v>
      </c>
      <c r="BY38" s="360">
        <f>BY37-BY32-BY30-BY29-BY25-BY24-BY23</f>
        <v>2.770068540712433E-4</v>
      </c>
      <c r="BZ38" s="361">
        <f>BZ37-BZ32-BZ30-BZ29-BZ25-BZ24-BZ23</f>
        <v>0</v>
      </c>
      <c r="CA38" s="360">
        <f>CA37</f>
        <v>3.8511965134724338E-2</v>
      </c>
      <c r="CB38" s="360">
        <f>CB37-CB30-CB29-CB26-CB25-CB24</f>
        <v>3.3041310329691168E-2</v>
      </c>
      <c r="CC38" s="361">
        <f>CC37-CC30-CC29-CC26-CC25-CC24</f>
        <v>7.1323968337533104E-3</v>
      </c>
      <c r="CD38" s="360">
        <f>CD37</f>
        <v>5.1435222650804658E-5</v>
      </c>
      <c r="CE38" s="360">
        <f>CE37-CE32-CE30-CE29-CE27-CE26-CE25-CE24-CE23</f>
        <v>0</v>
      </c>
      <c r="CF38" s="361">
        <f>CF37-CF32-CF30-CF29-CF27-CF26-CF25-CF24-CF23</f>
        <v>2.596991938530836E-4</v>
      </c>
      <c r="CG38" s="360">
        <f>CG37</f>
        <v>1.2950860896578729E-5</v>
      </c>
      <c r="CH38" s="360">
        <f t="shared" ref="CH38:CI38" si="34">CH37-CH32-CH30-CH29-CH26-CH25-CH24</f>
        <v>3.0332423977884771E-6</v>
      </c>
      <c r="CI38" s="361">
        <f t="shared" si="34"/>
        <v>1.0116304911059974E-4</v>
      </c>
      <c r="CJ38" s="360">
        <f>CJ37</f>
        <v>2.2921632076419833E-2</v>
      </c>
      <c r="CK38" s="360">
        <f t="shared" ref="CK38:CL38" si="35">CK37-CK32-CK27-CK26-CK25-CK24-CK23</f>
        <v>2.5567715263310704E-2</v>
      </c>
      <c r="CL38" s="361">
        <f t="shared" si="35"/>
        <v>6.6226929589554312E-2</v>
      </c>
      <c r="CM38" s="362">
        <f>CJ38+CG38+CD38+CA38+BX38+BU38+BR38</f>
        <v>0.26693967036532174</v>
      </c>
      <c r="CN38" s="360">
        <f t="shared" ref="CN38:CO38" si="36">CK38+CH38+CE38+CB38+BY38+BV38+BS38</f>
        <v>1.7044591234739939</v>
      </c>
      <c r="CO38" s="360">
        <f t="shared" si="36"/>
        <v>1.3180303039818462</v>
      </c>
      <c r="CP38" s="372">
        <f>AI38/100*'8. GVA assumptions'!F$8</f>
        <v>1.2270487057897144E-2</v>
      </c>
      <c r="CQ38" s="373">
        <f>AJ38/100*'8. GVA assumptions'!F$8</f>
        <v>7.1969000435128924E-2</v>
      </c>
      <c r="CR38" s="372">
        <f>AK38/100*'8. GVA assumptions'!F$11</f>
        <v>0.17253808248257244</v>
      </c>
      <c r="CS38" s="373">
        <f>AL38/100*'8. GVA assumptions'!F$11</f>
        <v>1.6157525484241215</v>
      </c>
      <c r="CT38" s="372">
        <f>AM38/100*'8. GVA assumptions'!F$12</f>
        <v>2.544175672691008E-2</v>
      </c>
      <c r="CU38" s="373">
        <f>AN38/100*'8. GVA assumptions'!F$12</f>
        <v>2.544175672691008E-2</v>
      </c>
      <c r="CV38" s="372">
        <f>AO38/100*'8. GVA assumptions'!F$13</f>
        <v>3.8052676931295368E-2</v>
      </c>
      <c r="CW38" s="373">
        <f>AP38/100*'8. GVA assumptions'!F$13</f>
        <v>4.5185073765048676E-2</v>
      </c>
      <c r="CX38" s="372">
        <f>AQ38/100*'8. GVA assumptions'!$F$14</f>
        <v>5.1435222650804658E-5</v>
      </c>
      <c r="CY38" s="373">
        <f>AR38/100*'8. GVA assumptions'!$F$14</f>
        <v>3.1113441650388826E-4</v>
      </c>
      <c r="CZ38" s="372">
        <f>AS38/100*'8. GVA assumptions'!$F$15</f>
        <v>4.5253983116141237E-6</v>
      </c>
      <c r="DA38" s="373">
        <f>AT38/100*'8. GVA assumptions'!$F$15</f>
        <v>1.0419629150838826E-4</v>
      </c>
      <c r="DB38" s="358">
        <f>AU38/100*'8. GVA assumptions'!$F$16</f>
        <v>2.292163207641983E-2</v>
      </c>
      <c r="DC38" s="373">
        <f>AV38/100*'8. GVA assumptions'!$F$16</f>
        <v>8.8802034271148203E-2</v>
      </c>
      <c r="DD38" s="362">
        <f>CP38+CR38+CT38+CV38+CX38+CZ38+DB38</f>
        <v>0.2712805958960573</v>
      </c>
      <c r="DE38" s="360">
        <f>CQ38+CS38+CU38+CW38+CY38+DA38+DC38</f>
        <v>1.8475657443303699</v>
      </c>
      <c r="DF38" s="306">
        <f>AY38/100*'8. GVA assumptions'!$F$8</f>
        <v>4.2141874859351704E-2</v>
      </c>
      <c r="DG38" s="105">
        <f>AZ38/100*'8. GVA assumptions'!$F$11</f>
        <v>0.8871105426110133</v>
      </c>
      <c r="DH38" s="105">
        <f>BA38/100*'8. GVA assumptions'!$F$12</f>
        <v>2.544175672691008E-2</v>
      </c>
      <c r="DI38" s="105">
        <f>BB38/100*'8. GVA assumptions'!$F$13</f>
        <v>4.1484615909809938E-2</v>
      </c>
      <c r="DJ38" s="105">
        <f>BC38/100*'8. GVA assumptions'!$F$14</f>
        <v>1.4150012331422439E-4</v>
      </c>
      <c r="DK38" s="105">
        <f>BD38/100*'8. GVA assumptions'!$F$15</f>
        <v>5.6720250268537115E-5</v>
      </c>
      <c r="DL38" s="305">
        <f>BE38/100*'8. GVA assumptions'!$F$16</f>
        <v>3.8785309684156527E-2</v>
      </c>
      <c r="DM38" s="374">
        <f>SUM(DF38:DL38)</f>
        <v>1.0351623201648243</v>
      </c>
      <c r="DN38" s="308">
        <f>NPV(3.5%,DM38,DM38,DM38,DM38,DM38,DM38,DM38,DM38,DM38,DM38,DM38,DM38,DM38,DM38,DM38,DM38,DM38,DM38,DM38,DM38)</f>
        <v>14.712144377167155</v>
      </c>
    </row>
    <row r="39" spans="1:429">
      <c r="A39" s="84"/>
      <c r="B39" s="124"/>
      <c r="C39" s="124"/>
      <c r="D39" s="124"/>
      <c r="E39" s="124"/>
      <c r="F39" s="124"/>
      <c r="G39" s="124"/>
      <c r="H39" s="124"/>
      <c r="I39" s="124"/>
      <c r="J39" s="124"/>
      <c r="K39" s="85"/>
      <c r="L39" s="85"/>
      <c r="M39" s="85"/>
      <c r="N39" s="85"/>
      <c r="O39" s="85"/>
      <c r="P39" s="85"/>
      <c r="Q39" s="76"/>
      <c r="R39" s="76"/>
      <c r="S39" s="76"/>
      <c r="T39" s="76"/>
      <c r="U39" s="76"/>
      <c r="V39" s="76"/>
      <c r="W39" s="76"/>
      <c r="X39" s="76"/>
      <c r="Y39" s="76"/>
      <c r="Z39" s="76"/>
      <c r="AA39" s="76"/>
      <c r="AB39" s="76"/>
      <c r="AC39" s="76"/>
      <c r="AD39" s="76"/>
      <c r="AE39" s="76"/>
      <c r="AF39" s="76"/>
      <c r="AG39" s="76"/>
      <c r="AH39" s="85"/>
      <c r="AI39" s="85"/>
      <c r="AJ39" s="85"/>
      <c r="AK39" s="85"/>
      <c r="AL39" s="85"/>
      <c r="AM39" s="85"/>
      <c r="AN39" s="85"/>
      <c r="AO39" s="85"/>
      <c r="AP39" s="85"/>
      <c r="AQ39" s="85"/>
      <c r="AR39" s="85"/>
      <c r="AS39" s="85"/>
      <c r="AT39" s="85"/>
      <c r="AU39" s="85"/>
      <c r="AV39" s="85"/>
      <c r="AW39" s="85"/>
      <c r="AX39" s="85"/>
      <c r="BH39" s="85"/>
      <c r="BI39" s="85"/>
      <c r="BJ39" s="85"/>
      <c r="BK39" s="85"/>
      <c r="BL39" s="85"/>
      <c r="BM39" s="85"/>
      <c r="BN39" s="85"/>
      <c r="BO39" s="85"/>
      <c r="BP39" s="85"/>
      <c r="BQ39" s="85"/>
    </row>
    <row r="40" spans="1:429">
      <c r="A40" s="76"/>
      <c r="B40" s="117"/>
      <c r="C40" s="117"/>
      <c r="D40" s="117"/>
      <c r="E40" s="117"/>
      <c r="F40" s="117"/>
      <c r="G40" s="117"/>
      <c r="H40" s="117"/>
      <c r="I40" s="117"/>
      <c r="J40" s="117"/>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BH40" s="76"/>
      <c r="BI40" s="76"/>
      <c r="BJ40" s="76"/>
      <c r="BK40" s="76"/>
      <c r="BL40" s="76"/>
      <c r="BM40" s="76"/>
      <c r="BN40" s="76"/>
      <c r="BO40" s="76"/>
      <c r="BP40" s="76"/>
      <c r="BQ40" s="76"/>
      <c r="DF40" s="132"/>
      <c r="DG40" s="132"/>
      <c r="DH40" s="132"/>
      <c r="DI40" s="132"/>
      <c r="DJ40" s="132"/>
      <c r="DK40" s="132"/>
      <c r="DL40" s="132"/>
      <c r="DM40" s="132"/>
    </row>
    <row r="41" spans="1:429">
      <c r="A41" s="86" t="s">
        <v>169</v>
      </c>
      <c r="B41" s="86"/>
      <c r="C41" s="86"/>
      <c r="D41" s="86"/>
      <c r="E41" s="86"/>
      <c r="F41" s="86"/>
      <c r="G41" s="86"/>
      <c r="H41" s="86"/>
      <c r="I41" s="86"/>
      <c r="J41" s="86"/>
    </row>
    <row r="42" spans="1:429">
      <c r="A42" s="86" t="s">
        <v>175</v>
      </c>
      <c r="B42" s="86"/>
      <c r="C42" s="86"/>
      <c r="D42" s="86"/>
      <c r="E42" s="86"/>
      <c r="F42" s="86"/>
      <c r="G42" s="86"/>
      <c r="H42" s="86"/>
      <c r="I42" s="86"/>
      <c r="J42" s="86"/>
    </row>
    <row r="43" spans="1:429">
      <c r="A43" s="86" t="s">
        <v>176</v>
      </c>
      <c r="B43" s="86"/>
      <c r="C43" s="86"/>
      <c r="D43" s="86"/>
      <c r="E43" s="86"/>
      <c r="F43" s="86"/>
      <c r="G43" s="86"/>
      <c r="H43" s="86"/>
      <c r="I43" s="86"/>
      <c r="J43" s="86"/>
    </row>
    <row r="60" spans="1:69">
      <c r="A60" s="76"/>
      <c r="B60" s="117"/>
      <c r="C60" s="117"/>
      <c r="D60" s="117"/>
      <c r="E60" s="117"/>
      <c r="F60" s="117"/>
      <c r="G60" s="117"/>
      <c r="H60" s="117"/>
      <c r="I60" s="117"/>
      <c r="J60" s="117"/>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BH60" s="76"/>
      <c r="BI60" s="76"/>
      <c r="BJ60" s="76"/>
      <c r="BK60" s="76"/>
      <c r="BL60" s="76"/>
      <c r="BM60" s="76"/>
      <c r="BN60" s="76"/>
      <c r="BO60" s="76"/>
      <c r="BP60" s="76"/>
      <c r="BQ60" s="76"/>
    </row>
    <row r="61" spans="1:69">
      <c r="A61" s="76"/>
      <c r="B61" s="117"/>
      <c r="C61" s="117"/>
      <c r="D61" s="117"/>
      <c r="E61" s="117"/>
      <c r="F61" s="117"/>
      <c r="G61" s="117"/>
      <c r="H61" s="117"/>
      <c r="I61" s="117"/>
      <c r="J61" s="117"/>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BH61" s="76"/>
      <c r="BI61" s="76"/>
      <c r="BJ61" s="76"/>
      <c r="BK61" s="76"/>
      <c r="BL61" s="76"/>
      <c r="BM61" s="76"/>
      <c r="BN61" s="76"/>
      <c r="BO61" s="76"/>
      <c r="BP61" s="76"/>
      <c r="BQ61" s="76"/>
    </row>
    <row r="62" spans="1:69">
      <c r="A62" s="76"/>
      <c r="B62" s="117"/>
      <c r="C62" s="117"/>
      <c r="D62" s="117"/>
      <c r="E62" s="117"/>
      <c r="F62" s="117"/>
      <c r="G62" s="117"/>
      <c r="H62" s="117"/>
      <c r="I62" s="117"/>
      <c r="J62" s="117"/>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BH62" s="76"/>
      <c r="BI62" s="76"/>
      <c r="BJ62" s="76"/>
      <c r="BK62" s="76"/>
      <c r="BL62" s="76"/>
      <c r="BM62" s="76"/>
      <c r="BN62" s="76"/>
      <c r="BO62" s="76"/>
      <c r="BP62" s="76"/>
      <c r="BQ62" s="76"/>
    </row>
    <row r="63" spans="1:69">
      <c r="A63" s="76"/>
      <c r="B63" s="117"/>
      <c r="C63" s="117"/>
      <c r="D63" s="117"/>
      <c r="E63" s="117"/>
      <c r="F63" s="117"/>
      <c r="G63" s="117"/>
      <c r="H63" s="117"/>
      <c r="I63" s="117"/>
      <c r="J63" s="117"/>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BH63" s="76"/>
      <c r="BI63" s="76"/>
      <c r="BJ63" s="76"/>
      <c r="BK63" s="76"/>
      <c r="BL63" s="76"/>
      <c r="BM63" s="76"/>
      <c r="BN63" s="76"/>
      <c r="BO63" s="76"/>
      <c r="BP63" s="76"/>
      <c r="BQ63" s="76"/>
    </row>
    <row r="64" spans="1:69">
      <c r="A64" s="76"/>
      <c r="B64" s="117"/>
      <c r="C64" s="117"/>
      <c r="D64" s="117"/>
      <c r="E64" s="117"/>
      <c r="F64" s="117"/>
      <c r="G64" s="117"/>
      <c r="H64" s="117"/>
      <c r="I64" s="117"/>
      <c r="J64" s="117"/>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BH64" s="76"/>
      <c r="BI64" s="76"/>
      <c r="BJ64" s="76"/>
      <c r="BK64" s="76"/>
      <c r="BL64" s="76"/>
      <c r="BM64" s="76"/>
      <c r="BN64" s="76"/>
      <c r="BO64" s="76"/>
      <c r="BP64" s="76"/>
      <c r="BQ64" s="76"/>
    </row>
    <row r="65" spans="1:69">
      <c r="A65" s="76"/>
      <c r="B65" s="117"/>
      <c r="C65" s="117"/>
      <c r="D65" s="117"/>
      <c r="E65" s="117"/>
      <c r="F65" s="117"/>
      <c r="G65" s="117"/>
      <c r="H65" s="117"/>
      <c r="I65" s="117"/>
      <c r="J65" s="117"/>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BH65" s="76"/>
      <c r="BI65" s="76"/>
      <c r="BJ65" s="76"/>
      <c r="BK65" s="76"/>
      <c r="BL65" s="76"/>
      <c r="BM65" s="76"/>
      <c r="BN65" s="76"/>
      <c r="BO65" s="76"/>
      <c r="BP65" s="76"/>
      <c r="BQ65" s="76"/>
    </row>
    <row r="66" spans="1:69">
      <c r="A66" s="76"/>
      <c r="B66" s="117"/>
      <c r="C66" s="117"/>
      <c r="D66" s="117"/>
      <c r="E66" s="117"/>
      <c r="F66" s="117"/>
      <c r="G66" s="117"/>
      <c r="H66" s="117"/>
      <c r="I66" s="117"/>
      <c r="J66" s="117"/>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BH66" s="76"/>
      <c r="BI66" s="76"/>
      <c r="BJ66" s="76"/>
      <c r="BK66" s="76"/>
      <c r="BL66" s="76"/>
      <c r="BM66" s="76"/>
      <c r="BN66" s="76"/>
      <c r="BO66" s="76"/>
      <c r="BP66" s="76"/>
      <c r="BQ66" s="76"/>
    </row>
    <row r="67" spans="1:69">
      <c r="A67" s="76"/>
      <c r="B67" s="117"/>
      <c r="C67" s="117"/>
      <c r="D67" s="117"/>
      <c r="E67" s="117"/>
      <c r="F67" s="117"/>
      <c r="G67" s="117"/>
      <c r="H67" s="117"/>
      <c r="I67" s="117"/>
      <c r="J67" s="117"/>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BH67" s="76"/>
      <c r="BI67" s="76"/>
      <c r="BJ67" s="76"/>
      <c r="BK67" s="76"/>
      <c r="BL67" s="76"/>
      <c r="BM67" s="76"/>
      <c r="BN67" s="76"/>
      <c r="BO67" s="76"/>
      <c r="BP67" s="76"/>
      <c r="BQ67" s="76"/>
    </row>
    <row r="68" spans="1:69">
      <c r="A68" s="76"/>
      <c r="B68" s="117"/>
      <c r="C68" s="117"/>
      <c r="D68" s="117"/>
      <c r="E68" s="117"/>
      <c r="F68" s="117"/>
      <c r="G68" s="117"/>
      <c r="H68" s="117"/>
      <c r="I68" s="117"/>
      <c r="J68" s="117"/>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BH68" s="76"/>
      <c r="BI68" s="76"/>
      <c r="BJ68" s="76"/>
      <c r="BK68" s="76"/>
      <c r="BL68" s="76"/>
      <c r="BM68" s="76"/>
      <c r="BN68" s="76"/>
      <c r="BO68" s="76"/>
      <c r="BP68" s="76"/>
      <c r="BQ68" s="76"/>
    </row>
    <row r="69" spans="1:69">
      <c r="A69" s="76"/>
      <c r="B69" s="117"/>
      <c r="C69" s="117"/>
      <c r="D69" s="117"/>
      <c r="E69" s="117"/>
      <c r="F69" s="117"/>
      <c r="G69" s="117"/>
      <c r="H69" s="117"/>
      <c r="I69" s="117"/>
      <c r="J69" s="117"/>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BH69" s="76"/>
      <c r="BI69" s="76"/>
      <c r="BJ69" s="76"/>
      <c r="BK69" s="76"/>
      <c r="BL69" s="76"/>
      <c r="BM69" s="76"/>
      <c r="BN69" s="76"/>
      <c r="BO69" s="76"/>
      <c r="BP69" s="76"/>
      <c r="BQ69" s="76"/>
    </row>
    <row r="70" spans="1:69">
      <c r="A70" s="76"/>
      <c r="B70" s="117"/>
      <c r="C70" s="117"/>
      <c r="D70" s="117"/>
      <c r="E70" s="117"/>
      <c r="F70" s="117"/>
      <c r="G70" s="117"/>
      <c r="H70" s="117"/>
      <c r="I70" s="117"/>
      <c r="J70" s="117"/>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BH70" s="76"/>
      <c r="BI70" s="76"/>
      <c r="BJ70" s="76"/>
      <c r="BK70" s="76"/>
      <c r="BL70" s="76"/>
      <c r="BM70" s="76"/>
      <c r="BN70" s="76"/>
      <c r="BO70" s="76"/>
      <c r="BP70" s="76"/>
      <c r="BQ70" s="76"/>
    </row>
    <row r="71" spans="1:69">
      <c r="A71" s="76"/>
      <c r="B71" s="117"/>
      <c r="C71" s="117"/>
      <c r="D71" s="117"/>
      <c r="E71" s="117"/>
      <c r="F71" s="117"/>
      <c r="G71" s="117"/>
      <c r="H71" s="117"/>
      <c r="I71" s="117"/>
      <c r="J71" s="117"/>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BH71" s="76"/>
      <c r="BI71" s="76"/>
      <c r="BJ71" s="76"/>
      <c r="BK71" s="76"/>
      <c r="BL71" s="76"/>
      <c r="BM71" s="76"/>
      <c r="BN71" s="76"/>
      <c r="BO71" s="76"/>
      <c r="BP71" s="76"/>
      <c r="BQ71" s="76"/>
    </row>
    <row r="72" spans="1:69">
      <c r="A72" s="76"/>
      <c r="B72" s="117"/>
      <c r="C72" s="117"/>
      <c r="D72" s="117"/>
      <c r="E72" s="117"/>
      <c r="F72" s="117"/>
      <c r="G72" s="117"/>
      <c r="H72" s="117"/>
      <c r="I72" s="117"/>
      <c r="J72" s="117"/>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BH72" s="76"/>
      <c r="BI72" s="76"/>
      <c r="BJ72" s="76"/>
      <c r="BK72" s="76"/>
      <c r="BL72" s="76"/>
      <c r="BM72" s="76"/>
      <c r="BN72" s="76"/>
      <c r="BO72" s="76"/>
      <c r="BP72" s="76"/>
      <c r="BQ72" s="76"/>
    </row>
    <row r="73" spans="1:69">
      <c r="A73" s="76"/>
      <c r="B73" s="117"/>
      <c r="C73" s="117"/>
      <c r="D73" s="117"/>
      <c r="E73" s="117"/>
      <c r="F73" s="117"/>
      <c r="G73" s="117"/>
      <c r="H73" s="117"/>
      <c r="I73" s="117"/>
      <c r="J73" s="117"/>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BH73" s="76"/>
      <c r="BI73" s="76"/>
      <c r="BJ73" s="76"/>
      <c r="BK73" s="76"/>
      <c r="BL73" s="76"/>
      <c r="BM73" s="76"/>
      <c r="BN73" s="76"/>
      <c r="BO73" s="76"/>
      <c r="BP73" s="76"/>
      <c r="BQ73" s="76"/>
    </row>
    <row r="74" spans="1:69">
      <c r="A74" s="76"/>
      <c r="B74" s="117"/>
      <c r="C74" s="117"/>
      <c r="D74" s="117"/>
      <c r="E74" s="117"/>
      <c r="F74" s="117"/>
      <c r="G74" s="117"/>
      <c r="H74" s="117"/>
      <c r="I74" s="117"/>
      <c r="J74" s="117"/>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BH74" s="76"/>
      <c r="BI74" s="76"/>
      <c r="BJ74" s="76"/>
      <c r="BK74" s="76"/>
      <c r="BL74" s="76"/>
      <c r="BM74" s="76"/>
      <c r="BN74" s="76"/>
      <c r="BO74" s="76"/>
      <c r="BP74" s="76"/>
      <c r="BQ74" s="76"/>
    </row>
    <row r="75" spans="1:69">
      <c r="A75" s="76"/>
      <c r="B75" s="117"/>
      <c r="C75" s="117"/>
      <c r="D75" s="117"/>
      <c r="E75" s="117"/>
      <c r="F75" s="117"/>
      <c r="G75" s="117"/>
      <c r="H75" s="117"/>
      <c r="I75" s="117"/>
      <c r="J75" s="117"/>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BH75" s="76"/>
      <c r="BI75" s="76"/>
      <c r="BJ75" s="76"/>
      <c r="BK75" s="76"/>
      <c r="BL75" s="76"/>
      <c r="BM75" s="76"/>
      <c r="BN75" s="76"/>
      <c r="BO75" s="76"/>
      <c r="BP75" s="76"/>
      <c r="BQ75" s="76"/>
    </row>
    <row r="76" spans="1:69">
      <c r="A76" s="76"/>
      <c r="B76" s="117"/>
      <c r="C76" s="117"/>
      <c r="D76" s="117"/>
      <c r="E76" s="117"/>
      <c r="F76" s="117"/>
      <c r="G76" s="117"/>
      <c r="H76" s="117"/>
      <c r="I76" s="117"/>
      <c r="J76" s="117"/>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BH76" s="76"/>
      <c r="BI76" s="76"/>
      <c r="BJ76" s="76"/>
      <c r="BK76" s="76"/>
      <c r="BL76" s="76"/>
      <c r="BM76" s="76"/>
      <c r="BN76" s="76"/>
      <c r="BO76" s="76"/>
      <c r="BP76" s="76"/>
      <c r="BQ76" s="76"/>
    </row>
    <row r="77" spans="1:69">
      <c r="A77" s="76"/>
      <c r="B77" s="117"/>
      <c r="C77" s="117"/>
      <c r="D77" s="117"/>
      <c r="E77" s="117"/>
      <c r="F77" s="117"/>
      <c r="G77" s="117"/>
      <c r="H77" s="117"/>
      <c r="I77" s="117"/>
      <c r="J77" s="117"/>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BH77" s="76"/>
      <c r="BI77" s="76"/>
      <c r="BJ77" s="76"/>
      <c r="BK77" s="76"/>
      <c r="BL77" s="76"/>
      <c r="BM77" s="76"/>
      <c r="BN77" s="76"/>
      <c r="BO77" s="76"/>
      <c r="BP77" s="76"/>
      <c r="BQ77" s="76"/>
    </row>
    <row r="78" spans="1:69">
      <c r="A78" s="76"/>
      <c r="B78" s="117"/>
      <c r="C78" s="117"/>
      <c r="D78" s="117"/>
      <c r="E78" s="117"/>
      <c r="F78" s="117"/>
      <c r="G78" s="117"/>
      <c r="H78" s="117"/>
      <c r="I78" s="117"/>
      <c r="J78" s="117"/>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BH78" s="76"/>
      <c r="BI78" s="76"/>
      <c r="BJ78" s="76"/>
      <c r="BK78" s="76"/>
      <c r="BL78" s="76"/>
      <c r="BM78" s="76"/>
      <c r="BN78" s="76"/>
      <c r="BO78" s="76"/>
      <c r="BP78" s="76"/>
      <c r="BQ78" s="76"/>
    </row>
    <row r="79" spans="1:69">
      <c r="A79" s="76"/>
      <c r="B79" s="117"/>
      <c r="C79" s="117"/>
      <c r="D79" s="117"/>
      <c r="E79" s="117"/>
      <c r="F79" s="117"/>
      <c r="G79" s="117"/>
      <c r="H79" s="117"/>
      <c r="I79" s="117"/>
      <c r="J79" s="117"/>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BH79" s="76"/>
      <c r="BI79" s="76"/>
      <c r="BJ79" s="76"/>
      <c r="BK79" s="76"/>
      <c r="BL79" s="76"/>
      <c r="BM79" s="76"/>
      <c r="BN79" s="76"/>
      <c r="BO79" s="76"/>
      <c r="BP79" s="76"/>
      <c r="BQ79" s="76"/>
    </row>
    <row r="80" spans="1:69">
      <c r="A80" s="76"/>
      <c r="B80" s="117"/>
      <c r="C80" s="117"/>
      <c r="D80" s="117"/>
      <c r="E80" s="117"/>
      <c r="F80" s="117"/>
      <c r="G80" s="117"/>
      <c r="H80" s="117"/>
      <c r="I80" s="117"/>
      <c r="J80" s="117"/>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BH80" s="76"/>
      <c r="BI80" s="76"/>
      <c r="BJ80" s="76"/>
      <c r="BK80" s="76"/>
      <c r="BL80" s="76"/>
      <c r="BM80" s="76"/>
      <c r="BN80" s="76"/>
      <c r="BO80" s="76"/>
      <c r="BP80" s="76"/>
      <c r="BQ80" s="76"/>
    </row>
    <row r="81" spans="1:69">
      <c r="A81" s="76"/>
      <c r="B81" s="117"/>
      <c r="C81" s="117"/>
      <c r="D81" s="117"/>
      <c r="E81" s="117"/>
      <c r="F81" s="117"/>
      <c r="G81" s="117"/>
      <c r="H81" s="117"/>
      <c r="I81" s="117"/>
      <c r="J81" s="117"/>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BH81" s="76"/>
      <c r="BI81" s="76"/>
      <c r="BJ81" s="76"/>
      <c r="BK81" s="76"/>
      <c r="BL81" s="76"/>
      <c r="BM81" s="76"/>
      <c r="BN81" s="76"/>
      <c r="BO81" s="76"/>
      <c r="BP81" s="76"/>
      <c r="BQ81" s="76"/>
    </row>
    <row r="82" spans="1:69">
      <c r="A82" s="76"/>
      <c r="B82" s="117"/>
      <c r="C82" s="117"/>
      <c r="D82" s="117"/>
      <c r="E82" s="117"/>
      <c r="F82" s="117"/>
      <c r="G82" s="117"/>
      <c r="H82" s="117"/>
      <c r="I82" s="117"/>
      <c r="J82" s="117"/>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BH82" s="76"/>
      <c r="BI82" s="76"/>
      <c r="BJ82" s="76"/>
      <c r="BK82" s="76"/>
      <c r="BL82" s="76"/>
      <c r="BM82" s="76"/>
      <c r="BN82" s="76"/>
      <c r="BO82" s="76"/>
      <c r="BP82" s="76"/>
      <c r="BQ82" s="76"/>
    </row>
    <row r="83" spans="1:69">
      <c r="A83" s="76"/>
      <c r="B83" s="117"/>
      <c r="C83" s="117"/>
      <c r="D83" s="117"/>
      <c r="E83" s="117"/>
      <c r="F83" s="117"/>
      <c r="G83" s="117"/>
      <c r="H83" s="117"/>
      <c r="I83" s="117"/>
      <c r="J83" s="117"/>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BH83" s="76"/>
      <c r="BI83" s="76"/>
      <c r="BJ83" s="76"/>
      <c r="BK83" s="76"/>
      <c r="BL83" s="76"/>
      <c r="BM83" s="76"/>
      <c r="BN83" s="76"/>
      <c r="BO83" s="76"/>
      <c r="BP83" s="76"/>
      <c r="BQ83" s="76"/>
    </row>
    <row r="84" spans="1:69">
      <c r="A84" s="76"/>
      <c r="B84" s="117"/>
      <c r="C84" s="117"/>
      <c r="D84" s="117"/>
      <c r="E84" s="117"/>
      <c r="F84" s="117"/>
      <c r="G84" s="117"/>
      <c r="H84" s="117"/>
      <c r="I84" s="117"/>
      <c r="J84" s="117"/>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BH84" s="76"/>
      <c r="BI84" s="76"/>
      <c r="BJ84" s="76"/>
      <c r="BK84" s="76"/>
      <c r="BL84" s="76"/>
      <c r="BM84" s="76"/>
      <c r="BN84" s="76"/>
      <c r="BO84" s="76"/>
      <c r="BP84" s="76"/>
      <c r="BQ84" s="76"/>
    </row>
    <row r="85" spans="1:69">
      <c r="A85" s="76"/>
      <c r="B85" s="117"/>
      <c r="C85" s="117"/>
      <c r="D85" s="117"/>
      <c r="E85" s="117"/>
      <c r="F85" s="117"/>
      <c r="G85" s="117"/>
      <c r="H85" s="117"/>
      <c r="I85" s="117"/>
      <c r="J85" s="117"/>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BH85" s="76"/>
      <c r="BI85" s="76"/>
      <c r="BJ85" s="76"/>
      <c r="BK85" s="76"/>
      <c r="BL85" s="76"/>
      <c r="BM85" s="76"/>
      <c r="BN85" s="76"/>
      <c r="BO85" s="76"/>
      <c r="BP85" s="76"/>
      <c r="BQ85" s="76"/>
    </row>
    <row r="86" spans="1:69">
      <c r="A86" s="76"/>
      <c r="B86" s="117"/>
      <c r="C86" s="117"/>
      <c r="D86" s="117"/>
      <c r="E86" s="117"/>
      <c r="F86" s="117"/>
      <c r="G86" s="117"/>
      <c r="H86" s="117"/>
      <c r="I86" s="117"/>
      <c r="J86" s="117"/>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BH86" s="76"/>
      <c r="BI86" s="76"/>
      <c r="BJ86" s="76"/>
      <c r="BK86" s="76"/>
      <c r="BL86" s="76"/>
      <c r="BM86" s="76"/>
      <c r="BN86" s="76"/>
      <c r="BO86" s="76"/>
      <c r="BP86" s="76"/>
      <c r="BQ86" s="76"/>
    </row>
    <row r="87" spans="1:69">
      <c r="A87" s="76"/>
      <c r="B87" s="117"/>
      <c r="C87" s="117"/>
      <c r="D87" s="117"/>
      <c r="E87" s="117"/>
      <c r="F87" s="117"/>
      <c r="G87" s="117"/>
      <c r="H87" s="117"/>
      <c r="I87" s="117"/>
      <c r="J87" s="117"/>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BH87" s="76"/>
      <c r="BI87" s="76"/>
      <c r="BJ87" s="76"/>
      <c r="BK87" s="76"/>
      <c r="BL87" s="76"/>
      <c r="BM87" s="76"/>
      <c r="BN87" s="76"/>
      <c r="BO87" s="76"/>
      <c r="BP87" s="76"/>
      <c r="BQ87" s="76"/>
    </row>
    <row r="88" spans="1:69">
      <c r="A88" s="76"/>
      <c r="B88" s="117"/>
      <c r="C88" s="117"/>
      <c r="D88" s="117"/>
      <c r="E88" s="117"/>
      <c r="F88" s="117"/>
      <c r="G88" s="117"/>
      <c r="H88" s="117"/>
      <c r="I88" s="117"/>
      <c r="J88" s="117"/>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BH88" s="76"/>
      <c r="BI88" s="76"/>
      <c r="BJ88" s="76"/>
      <c r="BK88" s="76"/>
      <c r="BL88" s="76"/>
      <c r="BM88" s="76"/>
      <c r="BN88" s="76"/>
      <c r="BO88" s="76"/>
      <c r="BP88" s="76"/>
      <c r="BQ88" s="76"/>
    </row>
    <row r="89" spans="1:69">
      <c r="A89" s="76"/>
      <c r="B89" s="117"/>
      <c r="C89" s="117"/>
      <c r="D89" s="117"/>
      <c r="E89" s="117"/>
      <c r="F89" s="117"/>
      <c r="G89" s="117"/>
      <c r="H89" s="117"/>
      <c r="I89" s="117"/>
      <c r="J89" s="117"/>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BH89" s="76"/>
      <c r="BI89" s="76"/>
      <c r="BJ89" s="76"/>
      <c r="BK89" s="76"/>
      <c r="BL89" s="76"/>
      <c r="BM89" s="76"/>
      <c r="BN89" s="76"/>
      <c r="BO89" s="76"/>
      <c r="BP89" s="76"/>
      <c r="BQ89" s="76"/>
    </row>
    <row r="90" spans="1:69">
      <c r="A90" s="76"/>
      <c r="B90" s="117"/>
      <c r="C90" s="117"/>
      <c r="D90" s="117"/>
      <c r="E90" s="117"/>
      <c r="F90" s="117"/>
      <c r="G90" s="117"/>
      <c r="H90" s="117"/>
      <c r="I90" s="117"/>
      <c r="J90" s="117"/>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BH90" s="76"/>
      <c r="BI90" s="76"/>
      <c r="BJ90" s="76"/>
      <c r="BK90" s="76"/>
      <c r="BL90" s="76"/>
      <c r="BM90" s="76"/>
      <c r="BN90" s="76"/>
      <c r="BO90" s="76"/>
      <c r="BP90" s="76"/>
      <c r="BQ90" s="76"/>
    </row>
    <row r="91" spans="1:69">
      <c r="A91" s="76"/>
      <c r="B91" s="117"/>
      <c r="C91" s="117"/>
      <c r="D91" s="117"/>
      <c r="E91" s="117"/>
      <c r="F91" s="117"/>
      <c r="G91" s="117"/>
      <c r="H91" s="117"/>
      <c r="I91" s="117"/>
      <c r="J91" s="117"/>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BH91" s="76"/>
      <c r="BI91" s="76"/>
      <c r="BJ91" s="76"/>
      <c r="BK91" s="76"/>
      <c r="BL91" s="76"/>
      <c r="BM91" s="76"/>
      <c r="BN91" s="76"/>
      <c r="BO91" s="76"/>
      <c r="BP91" s="76"/>
      <c r="BQ91" s="76"/>
    </row>
    <row r="92" spans="1:69">
      <c r="A92" s="76"/>
      <c r="B92" s="117"/>
      <c r="C92" s="117"/>
      <c r="D92" s="117"/>
      <c r="E92" s="117"/>
      <c r="F92" s="117"/>
      <c r="G92" s="117"/>
      <c r="H92" s="117"/>
      <c r="I92" s="117"/>
      <c r="J92" s="117"/>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BH92" s="76"/>
      <c r="BI92" s="76"/>
      <c r="BJ92" s="76"/>
      <c r="BK92" s="76"/>
      <c r="BL92" s="76"/>
      <c r="BM92" s="76"/>
      <c r="BN92" s="76"/>
      <c r="BO92" s="76"/>
      <c r="BP92" s="76"/>
      <c r="BQ92" s="76"/>
    </row>
    <row r="93" spans="1:69">
      <c r="A93" s="76"/>
      <c r="B93" s="117"/>
      <c r="C93" s="117"/>
      <c r="D93" s="117"/>
      <c r="E93" s="117"/>
      <c r="F93" s="117"/>
      <c r="G93" s="117"/>
      <c r="H93" s="117"/>
      <c r="I93" s="117"/>
      <c r="J93" s="117"/>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BH93" s="76"/>
      <c r="BI93" s="76"/>
      <c r="BJ93" s="76"/>
      <c r="BK93" s="76"/>
      <c r="BL93" s="76"/>
      <c r="BM93" s="76"/>
      <c r="BN93" s="76"/>
      <c r="BO93" s="76"/>
      <c r="BP93" s="76"/>
      <c r="BQ93" s="76"/>
    </row>
    <row r="94" spans="1:69">
      <c r="A94" s="76"/>
      <c r="B94" s="117"/>
      <c r="C94" s="117"/>
      <c r="D94" s="117"/>
      <c r="E94" s="117"/>
      <c r="F94" s="117"/>
      <c r="G94" s="117"/>
      <c r="H94" s="117"/>
      <c r="I94" s="117"/>
      <c r="J94" s="117"/>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BH94" s="76"/>
      <c r="BI94" s="76"/>
      <c r="BJ94" s="76"/>
      <c r="BK94" s="76"/>
      <c r="BL94" s="76"/>
      <c r="BM94" s="76"/>
      <c r="BN94" s="76"/>
      <c r="BO94" s="76"/>
      <c r="BP94" s="76"/>
      <c r="BQ94" s="76"/>
    </row>
    <row r="95" spans="1:69">
      <c r="A95" s="76"/>
      <c r="B95" s="117"/>
      <c r="C95" s="117"/>
      <c r="D95" s="117"/>
      <c r="E95" s="117"/>
      <c r="F95" s="117"/>
      <c r="G95" s="117"/>
      <c r="H95" s="117"/>
      <c r="I95" s="117"/>
      <c r="J95" s="117"/>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BH95" s="76"/>
      <c r="BI95" s="76"/>
      <c r="BJ95" s="76"/>
      <c r="BK95" s="76"/>
      <c r="BL95" s="76"/>
      <c r="BM95" s="76"/>
      <c r="BN95" s="76"/>
      <c r="BO95" s="76"/>
      <c r="BP95" s="76"/>
      <c r="BQ95" s="76"/>
    </row>
    <row r="96" spans="1:69">
      <c r="A96" s="76"/>
      <c r="B96" s="117"/>
      <c r="C96" s="117"/>
      <c r="D96" s="117"/>
      <c r="E96" s="117"/>
      <c r="F96" s="117"/>
      <c r="G96" s="117"/>
      <c r="H96" s="117"/>
      <c r="I96" s="117"/>
      <c r="J96" s="117"/>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BH96" s="76"/>
      <c r="BI96" s="76"/>
      <c r="BJ96" s="76"/>
      <c r="BK96" s="76"/>
      <c r="BL96" s="76"/>
      <c r="BM96" s="76"/>
      <c r="BN96" s="76"/>
      <c r="BO96" s="76"/>
      <c r="BP96" s="76"/>
      <c r="BQ96" s="76"/>
    </row>
    <row r="97" spans="1:69">
      <c r="A97" s="76"/>
      <c r="B97" s="117"/>
      <c r="C97" s="117"/>
      <c r="D97" s="117"/>
      <c r="E97" s="117"/>
      <c r="F97" s="117"/>
      <c r="G97" s="117"/>
      <c r="H97" s="117"/>
      <c r="I97" s="117"/>
      <c r="J97" s="117"/>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BH97" s="76"/>
      <c r="BI97" s="76"/>
      <c r="BJ97" s="76"/>
      <c r="BK97" s="76"/>
      <c r="BL97" s="76"/>
      <c r="BM97" s="76"/>
      <c r="BN97" s="76"/>
      <c r="BO97" s="76"/>
      <c r="BP97" s="76"/>
      <c r="BQ97" s="76"/>
    </row>
    <row r="98" spans="1:69">
      <c r="A98" s="76"/>
      <c r="B98" s="117"/>
      <c r="C98" s="117"/>
      <c r="D98" s="117"/>
      <c r="E98" s="117"/>
      <c r="F98" s="117"/>
      <c r="G98" s="117"/>
      <c r="H98" s="117"/>
      <c r="I98" s="117"/>
      <c r="J98" s="117"/>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BH98" s="76"/>
      <c r="BI98" s="76"/>
      <c r="BJ98" s="76"/>
      <c r="BK98" s="76"/>
      <c r="BL98" s="76"/>
      <c r="BM98" s="76"/>
      <c r="BN98" s="76"/>
      <c r="BO98" s="76"/>
      <c r="BP98" s="76"/>
      <c r="BQ98" s="76"/>
    </row>
    <row r="99" spans="1:69">
      <c r="A99" s="76"/>
      <c r="B99" s="117"/>
      <c r="C99" s="117"/>
      <c r="D99" s="117"/>
      <c r="E99" s="117"/>
      <c r="F99" s="117"/>
      <c r="G99" s="117"/>
      <c r="H99" s="117"/>
      <c r="I99" s="117"/>
      <c r="J99" s="117"/>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BH99" s="76"/>
      <c r="BI99" s="76"/>
      <c r="BJ99" s="76"/>
      <c r="BK99" s="76"/>
      <c r="BL99" s="76"/>
      <c r="BM99" s="76"/>
      <c r="BN99" s="76"/>
      <c r="BO99" s="76"/>
      <c r="BP99" s="76"/>
      <c r="BQ99" s="76"/>
    </row>
    <row r="100" spans="1:69">
      <c r="A100" s="76"/>
      <c r="B100" s="117"/>
      <c r="C100" s="117"/>
      <c r="D100" s="117"/>
      <c r="E100" s="117"/>
      <c r="F100" s="117"/>
      <c r="G100" s="117"/>
      <c r="H100" s="117"/>
      <c r="I100" s="117"/>
      <c r="J100" s="117"/>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BH100" s="76"/>
      <c r="BI100" s="76"/>
      <c r="BJ100" s="76"/>
      <c r="BK100" s="76"/>
      <c r="BL100" s="76"/>
      <c r="BM100" s="76"/>
      <c r="BN100" s="76"/>
      <c r="BO100" s="76"/>
      <c r="BP100" s="76"/>
      <c r="BQ100" s="76"/>
    </row>
    <row r="101" spans="1:69">
      <c r="A101" s="76"/>
      <c r="B101" s="117"/>
      <c r="C101" s="117"/>
      <c r="D101" s="117"/>
      <c r="E101" s="117"/>
      <c r="F101" s="117"/>
      <c r="G101" s="117"/>
      <c r="H101" s="117"/>
      <c r="I101" s="117"/>
      <c r="J101" s="117"/>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BH101" s="76"/>
      <c r="BI101" s="76"/>
      <c r="BJ101" s="76"/>
      <c r="BK101" s="76"/>
      <c r="BL101" s="76"/>
      <c r="BM101" s="76"/>
      <c r="BN101" s="76"/>
      <c r="BO101" s="76"/>
      <c r="BP101" s="76"/>
      <c r="BQ101" s="76"/>
    </row>
    <row r="102" spans="1:69">
      <c r="A102" s="76"/>
      <c r="B102" s="117"/>
      <c r="C102" s="117"/>
      <c r="D102" s="117"/>
      <c r="E102" s="117"/>
      <c r="F102" s="117"/>
      <c r="G102" s="117"/>
      <c r="H102" s="117"/>
      <c r="I102" s="117"/>
      <c r="J102" s="117"/>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BH102" s="76"/>
      <c r="BI102" s="76"/>
      <c r="BJ102" s="76"/>
      <c r="BK102" s="76"/>
      <c r="BL102" s="76"/>
      <c r="BM102" s="76"/>
      <c r="BN102" s="76"/>
      <c r="BO102" s="76"/>
      <c r="BP102" s="76"/>
      <c r="BQ102" s="76"/>
    </row>
    <row r="103" spans="1:69">
      <c r="A103" s="76"/>
      <c r="B103" s="117"/>
      <c r="C103" s="117"/>
      <c r="D103" s="117"/>
      <c r="E103" s="117"/>
      <c r="F103" s="117"/>
      <c r="G103" s="117"/>
      <c r="H103" s="117"/>
      <c r="I103" s="117"/>
      <c r="J103" s="117"/>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BH103" s="76"/>
      <c r="BI103" s="76"/>
      <c r="BJ103" s="76"/>
      <c r="BK103" s="76"/>
      <c r="BL103" s="76"/>
      <c r="BM103" s="76"/>
      <c r="BN103" s="76"/>
      <c r="BO103" s="76"/>
      <c r="BP103" s="76"/>
      <c r="BQ103" s="76"/>
    </row>
    <row r="104" spans="1:69">
      <c r="A104" s="76"/>
      <c r="B104" s="117"/>
      <c r="C104" s="117"/>
      <c r="D104" s="117"/>
      <c r="E104" s="117"/>
      <c r="F104" s="117"/>
      <c r="G104" s="117"/>
      <c r="H104" s="117"/>
      <c r="I104" s="117"/>
      <c r="J104" s="117"/>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BH104" s="76"/>
      <c r="BI104" s="76"/>
      <c r="BJ104" s="76"/>
      <c r="BK104" s="76"/>
      <c r="BL104" s="76"/>
      <c r="BM104" s="76"/>
      <c r="BN104" s="76"/>
      <c r="BO104" s="76"/>
      <c r="BP104" s="76"/>
      <c r="BQ104" s="76"/>
    </row>
    <row r="105" spans="1:69">
      <c r="A105" s="76"/>
      <c r="B105" s="117"/>
      <c r="C105" s="117"/>
      <c r="D105" s="117"/>
      <c r="E105" s="117"/>
      <c r="F105" s="117"/>
      <c r="G105" s="117"/>
      <c r="H105" s="117"/>
      <c r="I105" s="117"/>
      <c r="J105" s="117"/>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BH105" s="76"/>
      <c r="BI105" s="76"/>
      <c r="BJ105" s="76"/>
      <c r="BK105" s="76"/>
      <c r="BL105" s="76"/>
      <c r="BM105" s="76"/>
      <c r="BN105" s="76"/>
      <c r="BO105" s="76"/>
      <c r="BP105" s="76"/>
      <c r="BQ105" s="76"/>
    </row>
  </sheetData>
  <sheetProtection password="8725" sheet="1" objects="1" scenarios="1"/>
  <mergeCells count="71">
    <mergeCell ref="CA5:CC5"/>
    <mergeCell ref="CD5:CF5"/>
    <mergeCell ref="CG5:CI5"/>
    <mergeCell ref="CJ5:CL5"/>
    <mergeCell ref="AQ5:AR5"/>
    <mergeCell ref="AS5:AT5"/>
    <mergeCell ref="BR5:BT5"/>
    <mergeCell ref="BU5:BW5"/>
    <mergeCell ref="BX5:BZ5"/>
    <mergeCell ref="AU5:AV5"/>
    <mergeCell ref="BN5:BN6"/>
    <mergeCell ref="Z5:AB5"/>
    <mergeCell ref="AC5:AE5"/>
    <mergeCell ref="AF5:AH5"/>
    <mergeCell ref="AI5:AJ5"/>
    <mergeCell ref="AK5:AL5"/>
    <mergeCell ref="K5:M5"/>
    <mergeCell ref="N5:P5"/>
    <mergeCell ref="Q5:S5"/>
    <mergeCell ref="T5:V5"/>
    <mergeCell ref="A4:A6"/>
    <mergeCell ref="B4:I4"/>
    <mergeCell ref="B5:B6"/>
    <mergeCell ref="C5:C6"/>
    <mergeCell ref="D5:D6"/>
    <mergeCell ref="E5:E6"/>
    <mergeCell ref="F5:F6"/>
    <mergeCell ref="G5:G6"/>
    <mergeCell ref="H5:H6"/>
    <mergeCell ref="I5:I6"/>
    <mergeCell ref="AY4:BG4"/>
    <mergeCell ref="AY5:AY6"/>
    <mergeCell ref="AZ5:AZ6"/>
    <mergeCell ref="BA5:BA6"/>
    <mergeCell ref="BB5:BB6"/>
    <mergeCell ref="BC5:BC6"/>
    <mergeCell ref="BD5:BD6"/>
    <mergeCell ref="BE5:BE6"/>
    <mergeCell ref="BF5:BG5"/>
    <mergeCell ref="AM5:AN5"/>
    <mergeCell ref="AO5:AP5"/>
    <mergeCell ref="W5:Y5"/>
    <mergeCell ref="DF4:DN4"/>
    <mergeCell ref="DF5:DF6"/>
    <mergeCell ref="DG5:DG6"/>
    <mergeCell ref="DH5:DH6"/>
    <mergeCell ref="DI5:DI6"/>
    <mergeCell ref="DJ5:DJ6"/>
    <mergeCell ref="DK5:DK6"/>
    <mergeCell ref="DL5:DL6"/>
    <mergeCell ref="DM5:DN5"/>
    <mergeCell ref="BR4:DE4"/>
    <mergeCell ref="DD5:DE5"/>
    <mergeCell ref="K4:AX4"/>
    <mergeCell ref="AW5:AX5"/>
    <mergeCell ref="BI4:BP4"/>
    <mergeCell ref="BI5:BI6"/>
    <mergeCell ref="CX5:CY5"/>
    <mergeCell ref="CZ5:DA5"/>
    <mergeCell ref="DB5:DC5"/>
    <mergeCell ref="CP5:CQ5"/>
    <mergeCell ref="CR5:CS5"/>
    <mergeCell ref="BO5:BO6"/>
    <mergeCell ref="BP5:BP6"/>
    <mergeCell ref="CT5:CU5"/>
    <mergeCell ref="CV5:CW5"/>
    <mergeCell ref="CM5:CO5"/>
    <mergeCell ref="BJ5:BJ6"/>
    <mergeCell ref="BK5:BK6"/>
    <mergeCell ref="BL5:BL6"/>
    <mergeCell ref="BM5:BM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ED71"/>
  <sheetViews>
    <sheetView topLeftCell="DG1" zoomScale="80" zoomScaleNormal="80" workbookViewId="0">
      <selection activeCell="DQ20" sqref="DQ20"/>
    </sheetView>
  </sheetViews>
  <sheetFormatPr defaultRowHeight="15"/>
  <cols>
    <col min="1" max="1" width="57.85546875" customWidth="1"/>
    <col min="2" max="9" width="11" customWidth="1"/>
    <col min="10" max="10" width="10.7109375" style="18" customWidth="1"/>
    <col min="11" max="42" width="10" customWidth="1"/>
    <col min="58" max="58" width="9.7109375" customWidth="1"/>
    <col min="59" max="67" width="11.42578125" customWidth="1"/>
    <col min="69" max="76" width="11.42578125" customWidth="1"/>
    <col min="78" max="109" width="10" customWidth="1"/>
    <col min="110" max="125" width="9.28515625" customWidth="1"/>
    <col min="126" max="134" width="11.28515625" customWidth="1"/>
  </cols>
  <sheetData>
    <row r="1" spans="1:134" s="241" customFormat="1" ht="38.25" customHeight="1">
      <c r="A1" s="236" t="s">
        <v>428</v>
      </c>
    </row>
    <row r="2" spans="1:134" ht="18.75" customHeight="1">
      <c r="A2" s="288"/>
      <c r="B2" s="288"/>
      <c r="C2" s="288"/>
      <c r="D2" s="288"/>
      <c r="E2" s="288"/>
      <c r="F2" s="288"/>
      <c r="G2" s="288"/>
      <c r="H2" s="288"/>
      <c r="I2" s="288"/>
      <c r="J2" s="288"/>
      <c r="K2" s="106"/>
      <c r="L2" s="86"/>
      <c r="M2" s="86"/>
      <c r="N2" s="8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row>
    <row r="3" spans="1:134">
      <c r="A3" s="6"/>
      <c r="B3" s="6"/>
      <c r="C3" s="6"/>
      <c r="D3" s="6"/>
      <c r="E3" s="6"/>
      <c r="F3" s="6"/>
      <c r="G3" s="6"/>
      <c r="H3" s="6"/>
      <c r="I3" s="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P3" s="86"/>
      <c r="BQ3" s="86"/>
      <c r="BR3" s="86"/>
      <c r="BS3" s="86"/>
      <c r="BT3" s="86"/>
      <c r="BU3" s="86"/>
      <c r="BV3" s="86"/>
      <c r="BW3" s="86"/>
      <c r="BX3" s="86"/>
      <c r="BY3" s="8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row>
    <row r="4" spans="1:134" ht="21" customHeight="1">
      <c r="A4" s="538" t="s">
        <v>292</v>
      </c>
      <c r="B4" s="548" t="s">
        <v>193</v>
      </c>
      <c r="C4" s="549"/>
      <c r="D4" s="549"/>
      <c r="E4" s="549"/>
      <c r="F4" s="549"/>
      <c r="G4" s="549"/>
      <c r="H4" s="549"/>
      <c r="I4" s="550"/>
      <c r="J4" s="121"/>
      <c r="K4" s="504" t="s">
        <v>194</v>
      </c>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53" t="s">
        <v>197</v>
      </c>
      <c r="BH4" s="505"/>
      <c r="BI4" s="505"/>
      <c r="BJ4" s="505"/>
      <c r="BK4" s="505"/>
      <c r="BL4" s="505"/>
      <c r="BM4" s="505"/>
      <c r="BN4" s="505"/>
      <c r="BO4" s="547"/>
      <c r="BP4" s="162"/>
      <c r="BQ4" s="504" t="s">
        <v>195</v>
      </c>
      <c r="BR4" s="505"/>
      <c r="BS4" s="505"/>
      <c r="BT4" s="505"/>
      <c r="BU4" s="505"/>
      <c r="BV4" s="505"/>
      <c r="BW4" s="505"/>
      <c r="BX4" s="547"/>
      <c r="BY4" s="162"/>
      <c r="BZ4" s="504" t="s">
        <v>196</v>
      </c>
      <c r="CA4" s="505"/>
      <c r="CB4" s="505"/>
      <c r="CC4" s="505"/>
      <c r="CD4" s="505"/>
      <c r="CE4" s="505"/>
      <c r="CF4" s="505"/>
      <c r="CG4" s="505"/>
      <c r="CH4" s="505"/>
      <c r="CI4" s="505"/>
      <c r="CJ4" s="505"/>
      <c r="CK4" s="505"/>
      <c r="CL4" s="505"/>
      <c r="CM4" s="505"/>
      <c r="CN4" s="505"/>
      <c r="CO4" s="505"/>
      <c r="CP4" s="505"/>
      <c r="CQ4" s="505"/>
      <c r="CR4" s="505"/>
      <c r="CS4" s="505"/>
      <c r="CT4" s="505"/>
      <c r="CU4" s="505"/>
      <c r="CV4" s="505"/>
      <c r="CW4" s="505"/>
      <c r="CX4" s="505"/>
      <c r="CY4" s="505"/>
      <c r="CZ4" s="505"/>
      <c r="DA4" s="505"/>
      <c r="DB4" s="505"/>
      <c r="DC4" s="505"/>
      <c r="DD4" s="505"/>
      <c r="DE4" s="505"/>
      <c r="DF4" s="505"/>
      <c r="DG4" s="505"/>
      <c r="DH4" s="505"/>
      <c r="DI4" s="505"/>
      <c r="DJ4" s="505"/>
      <c r="DK4" s="505"/>
      <c r="DL4" s="505"/>
      <c r="DM4" s="505"/>
      <c r="DN4" s="505"/>
      <c r="DO4" s="505"/>
      <c r="DP4" s="505"/>
      <c r="DQ4" s="505"/>
      <c r="DR4" s="505"/>
      <c r="DS4" s="505"/>
      <c r="DT4" s="505"/>
      <c r="DU4" s="505"/>
      <c r="DV4" s="553" t="s">
        <v>198</v>
      </c>
      <c r="DW4" s="505"/>
      <c r="DX4" s="505"/>
      <c r="DY4" s="505"/>
      <c r="DZ4" s="505"/>
      <c r="EA4" s="505"/>
      <c r="EB4" s="505"/>
      <c r="EC4" s="505"/>
      <c r="ED4" s="547"/>
    </row>
    <row r="5" spans="1:134">
      <c r="A5" s="539"/>
      <c r="B5" s="481" t="s">
        <v>150</v>
      </c>
      <c r="C5" s="483" t="s">
        <v>159</v>
      </c>
      <c r="D5" s="483" t="s">
        <v>160</v>
      </c>
      <c r="E5" s="483" t="s">
        <v>161</v>
      </c>
      <c r="F5" s="483" t="s">
        <v>5</v>
      </c>
      <c r="G5" s="483" t="s">
        <v>162</v>
      </c>
      <c r="H5" s="483" t="s">
        <v>188</v>
      </c>
      <c r="I5" s="487" t="s">
        <v>7</v>
      </c>
      <c r="J5" s="86"/>
      <c r="K5" s="490" t="s">
        <v>150</v>
      </c>
      <c r="L5" s="518"/>
      <c r="M5" s="518"/>
      <c r="N5" s="519"/>
      <c r="O5" s="542" t="s">
        <v>159</v>
      </c>
      <c r="P5" s="518"/>
      <c r="Q5" s="518"/>
      <c r="R5" s="519"/>
      <c r="S5" s="542" t="s">
        <v>160</v>
      </c>
      <c r="T5" s="518"/>
      <c r="U5" s="518"/>
      <c r="V5" s="519"/>
      <c r="W5" s="542" t="s">
        <v>4</v>
      </c>
      <c r="X5" s="518"/>
      <c r="Y5" s="518"/>
      <c r="Z5" s="519"/>
      <c r="AA5" s="542" t="s">
        <v>5</v>
      </c>
      <c r="AB5" s="518"/>
      <c r="AC5" s="518"/>
      <c r="AD5" s="519"/>
      <c r="AE5" s="542" t="s">
        <v>6</v>
      </c>
      <c r="AF5" s="518"/>
      <c r="AG5" s="518"/>
      <c r="AH5" s="519"/>
      <c r="AI5" s="542" t="s">
        <v>158</v>
      </c>
      <c r="AJ5" s="551"/>
      <c r="AK5" s="551"/>
      <c r="AL5" s="552"/>
      <c r="AM5" s="542" t="s">
        <v>7</v>
      </c>
      <c r="AN5" s="551"/>
      <c r="AO5" s="551"/>
      <c r="AP5" s="551"/>
      <c r="AQ5" s="504" t="s">
        <v>150</v>
      </c>
      <c r="AR5" s="547"/>
      <c r="AS5" s="504" t="s">
        <v>151</v>
      </c>
      <c r="AT5" s="547"/>
      <c r="AU5" s="504" t="s">
        <v>160</v>
      </c>
      <c r="AV5" s="547"/>
      <c r="AW5" s="504" t="s">
        <v>161</v>
      </c>
      <c r="AX5" s="547"/>
      <c r="AY5" s="504" t="s">
        <v>5</v>
      </c>
      <c r="AZ5" s="547"/>
      <c r="BA5" s="504" t="s">
        <v>162</v>
      </c>
      <c r="BB5" s="547"/>
      <c r="BC5" s="504" t="s">
        <v>158</v>
      </c>
      <c r="BD5" s="547"/>
      <c r="BE5" s="542" t="s">
        <v>7</v>
      </c>
      <c r="BF5" s="518"/>
      <c r="BG5" s="554" t="s">
        <v>150</v>
      </c>
      <c r="BH5" s="556" t="s">
        <v>159</v>
      </c>
      <c r="BI5" s="556" t="s">
        <v>160</v>
      </c>
      <c r="BJ5" s="556" t="s">
        <v>161</v>
      </c>
      <c r="BK5" s="556" t="s">
        <v>5</v>
      </c>
      <c r="BL5" s="556" t="s">
        <v>162</v>
      </c>
      <c r="BM5" s="556" t="s">
        <v>188</v>
      </c>
      <c r="BN5" s="558" t="s">
        <v>7</v>
      </c>
      <c r="BO5" s="559"/>
      <c r="BP5" s="162"/>
      <c r="BQ5" s="529" t="s">
        <v>150</v>
      </c>
      <c r="BR5" s="533" t="s">
        <v>159</v>
      </c>
      <c r="BS5" s="533" t="s">
        <v>160</v>
      </c>
      <c r="BT5" s="533" t="s">
        <v>161</v>
      </c>
      <c r="BU5" s="533" t="s">
        <v>5</v>
      </c>
      <c r="BV5" s="533" t="s">
        <v>162</v>
      </c>
      <c r="BW5" s="533" t="s">
        <v>188</v>
      </c>
      <c r="BX5" s="487" t="s">
        <v>7</v>
      </c>
      <c r="BY5" s="162"/>
      <c r="BZ5" s="542" t="s">
        <v>150</v>
      </c>
      <c r="CA5" s="518"/>
      <c r="CB5" s="518"/>
      <c r="CC5" s="519"/>
      <c r="CD5" s="542" t="s">
        <v>159</v>
      </c>
      <c r="CE5" s="518"/>
      <c r="CF5" s="518"/>
      <c r="CG5" s="519"/>
      <c r="CH5" s="542" t="s">
        <v>160</v>
      </c>
      <c r="CI5" s="518"/>
      <c r="CJ5" s="518"/>
      <c r="CK5" s="519"/>
      <c r="CL5" s="542" t="s">
        <v>4</v>
      </c>
      <c r="CM5" s="518"/>
      <c r="CN5" s="518"/>
      <c r="CO5" s="519"/>
      <c r="CP5" s="542" t="s">
        <v>5</v>
      </c>
      <c r="CQ5" s="518"/>
      <c r="CR5" s="518"/>
      <c r="CS5" s="519"/>
      <c r="CT5" s="542" t="s">
        <v>6</v>
      </c>
      <c r="CU5" s="518"/>
      <c r="CV5" s="518"/>
      <c r="CW5" s="519"/>
      <c r="CX5" s="542" t="s">
        <v>158</v>
      </c>
      <c r="CY5" s="551"/>
      <c r="CZ5" s="551"/>
      <c r="DA5" s="552"/>
      <c r="DB5" s="542" t="s">
        <v>7</v>
      </c>
      <c r="DC5" s="551"/>
      <c r="DD5" s="551"/>
      <c r="DE5" s="552"/>
      <c r="DF5" s="541" t="s">
        <v>150</v>
      </c>
      <c r="DG5" s="519"/>
      <c r="DH5" s="542" t="s">
        <v>151</v>
      </c>
      <c r="DI5" s="519"/>
      <c r="DJ5" s="542" t="s">
        <v>160</v>
      </c>
      <c r="DK5" s="519"/>
      <c r="DL5" s="542" t="s">
        <v>161</v>
      </c>
      <c r="DM5" s="519"/>
      <c r="DN5" s="542" t="s">
        <v>5</v>
      </c>
      <c r="DO5" s="519"/>
      <c r="DP5" s="542" t="s">
        <v>162</v>
      </c>
      <c r="DQ5" s="519"/>
      <c r="DR5" s="541" t="s">
        <v>158</v>
      </c>
      <c r="DS5" s="519"/>
      <c r="DT5" s="542" t="s">
        <v>7</v>
      </c>
      <c r="DU5" s="518"/>
      <c r="DV5" s="496" t="s">
        <v>150</v>
      </c>
      <c r="DW5" s="483" t="s">
        <v>159</v>
      </c>
      <c r="DX5" s="483" t="s">
        <v>160</v>
      </c>
      <c r="DY5" s="483" t="s">
        <v>161</v>
      </c>
      <c r="DZ5" s="483" t="s">
        <v>5</v>
      </c>
      <c r="EA5" s="483" t="s">
        <v>162</v>
      </c>
      <c r="EB5" s="485" t="s">
        <v>188</v>
      </c>
      <c r="EC5" s="535" t="s">
        <v>7</v>
      </c>
      <c r="ED5" s="521"/>
    </row>
    <row r="6" spans="1:134">
      <c r="A6" s="540"/>
      <c r="B6" s="520"/>
      <c r="C6" s="510"/>
      <c r="D6" s="510"/>
      <c r="E6" s="510"/>
      <c r="F6" s="510"/>
      <c r="G6" s="510"/>
      <c r="H6" s="510"/>
      <c r="I6" s="511"/>
      <c r="J6" s="106"/>
      <c r="K6" s="403" t="s">
        <v>164</v>
      </c>
      <c r="L6" s="404" t="s">
        <v>165</v>
      </c>
      <c r="M6" s="404" t="s">
        <v>166</v>
      </c>
      <c r="N6" s="405" t="s">
        <v>179</v>
      </c>
      <c r="O6" s="403" t="s">
        <v>164</v>
      </c>
      <c r="P6" s="404" t="s">
        <v>165</v>
      </c>
      <c r="Q6" s="404" t="s">
        <v>166</v>
      </c>
      <c r="R6" s="405" t="s">
        <v>179</v>
      </c>
      <c r="S6" s="403" t="s">
        <v>164</v>
      </c>
      <c r="T6" s="404" t="s">
        <v>165</v>
      </c>
      <c r="U6" s="404" t="s">
        <v>166</v>
      </c>
      <c r="V6" s="405" t="s">
        <v>179</v>
      </c>
      <c r="W6" s="403" t="s">
        <v>164</v>
      </c>
      <c r="X6" s="404" t="s">
        <v>165</v>
      </c>
      <c r="Y6" s="404" t="s">
        <v>166</v>
      </c>
      <c r="Z6" s="405" t="s">
        <v>179</v>
      </c>
      <c r="AA6" s="404" t="s">
        <v>164</v>
      </c>
      <c r="AB6" s="404" t="s">
        <v>165</v>
      </c>
      <c r="AC6" s="404" t="s">
        <v>166</v>
      </c>
      <c r="AD6" s="405" t="s">
        <v>179</v>
      </c>
      <c r="AE6" s="403" t="s">
        <v>164</v>
      </c>
      <c r="AF6" s="404" t="s">
        <v>165</v>
      </c>
      <c r="AG6" s="404" t="s">
        <v>166</v>
      </c>
      <c r="AH6" s="405" t="s">
        <v>179</v>
      </c>
      <c r="AI6" s="404" t="s">
        <v>164</v>
      </c>
      <c r="AJ6" s="404" t="s">
        <v>165</v>
      </c>
      <c r="AK6" s="404" t="s">
        <v>166</v>
      </c>
      <c r="AL6" s="404" t="s">
        <v>179</v>
      </c>
      <c r="AM6" s="403" t="s">
        <v>164</v>
      </c>
      <c r="AN6" s="404" t="s">
        <v>165</v>
      </c>
      <c r="AO6" s="404" t="s">
        <v>166</v>
      </c>
      <c r="AP6" s="404" t="s">
        <v>179</v>
      </c>
      <c r="AQ6" s="406" t="s">
        <v>171</v>
      </c>
      <c r="AR6" s="407" t="s">
        <v>172</v>
      </c>
      <c r="AS6" s="406" t="s">
        <v>171</v>
      </c>
      <c r="AT6" s="407" t="s">
        <v>172</v>
      </c>
      <c r="AU6" s="406" t="s">
        <v>171</v>
      </c>
      <c r="AV6" s="407" t="s">
        <v>172</v>
      </c>
      <c r="AW6" s="406" t="s">
        <v>171</v>
      </c>
      <c r="AX6" s="407" t="s">
        <v>172</v>
      </c>
      <c r="AY6" s="406" t="s">
        <v>171</v>
      </c>
      <c r="AZ6" s="407" t="s">
        <v>172</v>
      </c>
      <c r="BA6" s="406" t="s">
        <v>171</v>
      </c>
      <c r="BB6" s="407" t="s">
        <v>172</v>
      </c>
      <c r="BC6" s="406" t="s">
        <v>171</v>
      </c>
      <c r="BD6" s="407" t="s">
        <v>172</v>
      </c>
      <c r="BE6" s="406" t="s">
        <v>171</v>
      </c>
      <c r="BF6" s="408" t="s">
        <v>172</v>
      </c>
      <c r="BG6" s="555"/>
      <c r="BH6" s="557"/>
      <c r="BI6" s="557"/>
      <c r="BJ6" s="557"/>
      <c r="BK6" s="557"/>
      <c r="BL6" s="557"/>
      <c r="BM6" s="557"/>
      <c r="BN6" s="415" t="s">
        <v>7</v>
      </c>
      <c r="BO6" s="402" t="s">
        <v>293</v>
      </c>
      <c r="BP6" s="162"/>
      <c r="BQ6" s="520"/>
      <c r="BR6" s="510"/>
      <c r="BS6" s="510"/>
      <c r="BT6" s="510"/>
      <c r="BU6" s="510"/>
      <c r="BV6" s="510"/>
      <c r="BW6" s="510"/>
      <c r="BX6" s="511"/>
      <c r="BY6" s="162"/>
      <c r="BZ6" s="411" t="s">
        <v>164</v>
      </c>
      <c r="CA6" s="412" t="s">
        <v>165</v>
      </c>
      <c r="CB6" s="412" t="s">
        <v>166</v>
      </c>
      <c r="CC6" s="413" t="s">
        <v>179</v>
      </c>
      <c r="CD6" s="411" t="s">
        <v>164</v>
      </c>
      <c r="CE6" s="404" t="s">
        <v>165</v>
      </c>
      <c r="CF6" s="412" t="s">
        <v>166</v>
      </c>
      <c r="CG6" s="405" t="s">
        <v>179</v>
      </c>
      <c r="CH6" s="411" t="s">
        <v>164</v>
      </c>
      <c r="CI6" s="412" t="s">
        <v>165</v>
      </c>
      <c r="CJ6" s="412" t="s">
        <v>166</v>
      </c>
      <c r="CK6" s="413" t="s">
        <v>179</v>
      </c>
      <c r="CL6" s="411" t="s">
        <v>164</v>
      </c>
      <c r="CM6" s="412" t="s">
        <v>165</v>
      </c>
      <c r="CN6" s="412" t="s">
        <v>166</v>
      </c>
      <c r="CO6" s="405" t="s">
        <v>179</v>
      </c>
      <c r="CP6" s="411" t="s">
        <v>164</v>
      </c>
      <c r="CQ6" s="412" t="s">
        <v>165</v>
      </c>
      <c r="CR6" s="412" t="s">
        <v>166</v>
      </c>
      <c r="CS6" s="413" t="s">
        <v>179</v>
      </c>
      <c r="CT6" s="411" t="s">
        <v>164</v>
      </c>
      <c r="CU6" s="412" t="s">
        <v>165</v>
      </c>
      <c r="CV6" s="412" t="s">
        <v>166</v>
      </c>
      <c r="CW6" s="405" t="s">
        <v>179</v>
      </c>
      <c r="CX6" s="411" t="s">
        <v>164</v>
      </c>
      <c r="CY6" s="412" t="s">
        <v>165</v>
      </c>
      <c r="CZ6" s="412" t="s">
        <v>166</v>
      </c>
      <c r="DA6" s="413" t="s">
        <v>179</v>
      </c>
      <c r="DB6" s="411" t="s">
        <v>164</v>
      </c>
      <c r="DC6" s="412" t="s">
        <v>165</v>
      </c>
      <c r="DD6" s="412" t="s">
        <v>166</v>
      </c>
      <c r="DE6" s="413" t="s">
        <v>179</v>
      </c>
      <c r="DF6" s="367" t="s">
        <v>171</v>
      </c>
      <c r="DG6" s="314" t="s">
        <v>172</v>
      </c>
      <c r="DH6" s="367" t="s">
        <v>171</v>
      </c>
      <c r="DI6" s="314" t="s">
        <v>172</v>
      </c>
      <c r="DJ6" s="367" t="s">
        <v>171</v>
      </c>
      <c r="DK6" s="314" t="s">
        <v>172</v>
      </c>
      <c r="DL6" s="367" t="s">
        <v>171</v>
      </c>
      <c r="DM6" s="314" t="s">
        <v>172</v>
      </c>
      <c r="DN6" s="368" t="s">
        <v>171</v>
      </c>
      <c r="DO6" s="414" t="s">
        <v>172</v>
      </c>
      <c r="DP6" s="368" t="s">
        <v>171</v>
      </c>
      <c r="DQ6" s="414" t="s">
        <v>172</v>
      </c>
      <c r="DR6" s="367" t="s">
        <v>171</v>
      </c>
      <c r="DS6" s="414" t="s">
        <v>172</v>
      </c>
      <c r="DT6" s="368" t="s">
        <v>171</v>
      </c>
      <c r="DU6" s="367" t="s">
        <v>172</v>
      </c>
      <c r="DV6" s="526"/>
      <c r="DW6" s="510"/>
      <c r="DX6" s="510"/>
      <c r="DY6" s="510"/>
      <c r="DZ6" s="510"/>
      <c r="EA6" s="510"/>
      <c r="EB6" s="521"/>
      <c r="EC6" s="315" t="s">
        <v>7</v>
      </c>
      <c r="ED6" s="316" t="s">
        <v>293</v>
      </c>
    </row>
    <row r="7" spans="1:134" s="80" customFormat="1">
      <c r="A7" s="378" t="s">
        <v>427</v>
      </c>
      <c r="B7" s="82">
        <v>0</v>
      </c>
      <c r="C7" s="77">
        <v>3.4405150000000002E-2</v>
      </c>
      <c r="D7" s="77">
        <v>1.2999999999999999E-2</v>
      </c>
      <c r="E7" s="77">
        <v>2.0624130000000001E-2</v>
      </c>
      <c r="F7" s="77">
        <v>0</v>
      </c>
      <c r="G7" s="77">
        <v>0</v>
      </c>
      <c r="H7" s="77">
        <v>0</v>
      </c>
      <c r="I7" s="285">
        <f>SUM(B7:H7)</f>
        <v>6.8029279999999998E-2</v>
      </c>
      <c r="J7" s="108"/>
      <c r="K7" s="167">
        <v>0</v>
      </c>
      <c r="L7" s="115">
        <v>0</v>
      </c>
      <c r="M7" s="115">
        <v>0</v>
      </c>
      <c r="N7" s="163">
        <v>0</v>
      </c>
      <c r="O7" s="167">
        <v>0</v>
      </c>
      <c r="P7" s="115">
        <v>2.4044125631290676E-2</v>
      </c>
      <c r="Q7" s="115">
        <v>2.4044125631290676E-2</v>
      </c>
      <c r="R7" s="163">
        <v>3.4405150000000002E-2</v>
      </c>
      <c r="S7" s="167">
        <v>0</v>
      </c>
      <c r="T7" s="115">
        <v>0</v>
      </c>
      <c r="U7" s="115">
        <v>0</v>
      </c>
      <c r="V7" s="163">
        <v>0</v>
      </c>
      <c r="W7" s="167">
        <v>0</v>
      </c>
      <c r="X7" s="115">
        <v>0</v>
      </c>
      <c r="Y7" s="115">
        <v>1.6394229999999999E-2</v>
      </c>
      <c r="Z7" s="163">
        <v>2.0624130000000001E-2</v>
      </c>
      <c r="AA7" s="115">
        <v>0</v>
      </c>
      <c r="AB7" s="115">
        <v>0</v>
      </c>
      <c r="AC7" s="115">
        <v>9.1494011315699454E-7</v>
      </c>
      <c r="AD7" s="163">
        <v>9.1494011315699454E-7</v>
      </c>
      <c r="AE7" s="167">
        <v>0</v>
      </c>
      <c r="AF7" s="115">
        <v>0</v>
      </c>
      <c r="AG7" s="115">
        <v>0</v>
      </c>
      <c r="AH7" s="163">
        <v>0</v>
      </c>
      <c r="AI7" s="115"/>
      <c r="AJ7" s="115"/>
      <c r="AK7" s="115"/>
      <c r="AL7" s="115"/>
      <c r="AM7" s="119">
        <f>AI7+AE7+AA7+W7+S7+O7+K7</f>
        <v>0</v>
      </c>
      <c r="AN7" s="118">
        <f t="shared" ref="AN7:AP7" si="0">AJ7+AF7+AB7+X7+T7+P7+L7</f>
        <v>2.4044125631290676E-2</v>
      </c>
      <c r="AO7" s="118">
        <f t="shared" si="0"/>
        <v>4.0439270571403833E-2</v>
      </c>
      <c r="AP7" s="118">
        <f t="shared" si="0"/>
        <v>5.5030194940113158E-2</v>
      </c>
      <c r="AQ7" s="397">
        <f>K7</f>
        <v>0</v>
      </c>
      <c r="AR7" s="131">
        <f>N7</f>
        <v>0</v>
      </c>
      <c r="AS7" s="131">
        <f>O7</f>
        <v>0</v>
      </c>
      <c r="AT7" s="131">
        <f>R7</f>
        <v>3.4405150000000002E-2</v>
      </c>
      <c r="AU7" s="131">
        <f>S7</f>
        <v>0</v>
      </c>
      <c r="AV7" s="131">
        <f>V7</f>
        <v>0</v>
      </c>
      <c r="AW7" s="131">
        <f>W7</f>
        <v>0</v>
      </c>
      <c r="AX7" s="131">
        <f>Z7</f>
        <v>2.0624130000000001E-2</v>
      </c>
      <c r="AY7" s="131">
        <f>AA7</f>
        <v>0</v>
      </c>
      <c r="AZ7" s="131">
        <f>AD7</f>
        <v>9.1494011315699454E-7</v>
      </c>
      <c r="BA7" s="131">
        <f>AE7</f>
        <v>0</v>
      </c>
      <c r="BB7" s="131">
        <f>AH7</f>
        <v>0</v>
      </c>
      <c r="BC7" s="131"/>
      <c r="BD7" s="398"/>
      <c r="BE7" s="82">
        <f>AQ7+AS7+AU7+AW7+AY7+BA7+BC7</f>
        <v>0</v>
      </c>
      <c r="BF7" s="77">
        <f>AR7+AT7+AV7+AX7+AZ7+BB7+BD7</f>
        <v>5.5030194940113158E-2</v>
      </c>
      <c r="BG7" s="138">
        <f>AQ7+((AR7-AQ7)*'9. BE assumptions'!AC7)</f>
        <v>0</v>
      </c>
      <c r="BH7" s="139">
        <f>AS7+((AT7-AS7)*'9. BE assumptions'!AD7)</f>
        <v>1.7202575000000001E-2</v>
      </c>
      <c r="BI7" s="139">
        <f>AU7+((AV7-AU7)*'9. BE assumptions'!AE7)</f>
        <v>0</v>
      </c>
      <c r="BJ7" s="139">
        <f>AW7+((AX7-AW7)*'9. BE assumptions'!AF7)</f>
        <v>5.1560325000000002E-3</v>
      </c>
      <c r="BK7" s="139">
        <f>AY7+((AZ7-AY7)*'9. BE assumptions'!AG7)</f>
        <v>2.2873502828924863E-7</v>
      </c>
      <c r="BL7" s="139">
        <f>BA7+((BB7-BA7)*'9. BE assumptions'!AH7)</f>
        <v>0</v>
      </c>
      <c r="BM7" s="140">
        <f>BC7+((BD7-BC7)*'9. BE assumptions'!AI7)</f>
        <v>0</v>
      </c>
      <c r="BN7" s="139">
        <f>SUM(BG7:BM7)</f>
        <v>2.2358836235028292E-2</v>
      </c>
      <c r="BO7" s="140">
        <f>NPV(3.5%,BN7,BN7,BN7,BN7,BN7,BN7,BN7,BN7,BN7,BN7,BN7,BN7,BN7,BN7,BN7,BN7,BN7,BN7,BN7,BN7)</f>
        <v>0.31777279793452684</v>
      </c>
      <c r="BP7" s="79"/>
      <c r="BQ7" s="82">
        <f>B7/100*'8. GVA assumptions'!$F$7</f>
        <v>0</v>
      </c>
      <c r="BR7" s="77">
        <f>C7/100*'8. GVA assumptions'!$F$9</f>
        <v>1.2847291141260144E-2</v>
      </c>
      <c r="BS7" s="77">
        <f>D7/100*'8. GVA assumptions'!$F$12</f>
        <v>7.2664418693009119E-3</v>
      </c>
      <c r="BT7" s="77">
        <f>E7/100*'8. GVA assumptions'!$F$13</f>
        <v>9.9865838424709336E-3</v>
      </c>
      <c r="BU7" s="77">
        <f>F7/100*'8. GVA assumptions'!$F$14</f>
        <v>0</v>
      </c>
      <c r="BV7" s="77">
        <f>G7/100*'8. GVA assumptions'!$F$15</f>
        <v>0</v>
      </c>
      <c r="BW7" s="77">
        <f>H7/100*'8. GVA assumptions'!$F$16</f>
        <v>0</v>
      </c>
      <c r="BX7" s="285">
        <f>SUM(BQ7:BW7)</f>
        <v>3.0100316853031991E-2</v>
      </c>
      <c r="BY7" s="79"/>
      <c r="BZ7" s="82">
        <f>K7/100*'8. GVA assumptions'!$F$7</f>
        <v>0</v>
      </c>
      <c r="CA7" s="77">
        <f>L7/100*'8. GVA assumptions'!$F$7</f>
        <v>0</v>
      </c>
      <c r="CB7" s="77">
        <f>M7/100*'8. GVA assumptions'!$F$7</f>
        <v>0</v>
      </c>
      <c r="CC7" s="78">
        <f>N7/100*'8. GVA assumptions'!$F$7</f>
        <v>0</v>
      </c>
      <c r="CD7" s="82">
        <f>O7/100*'8. GVA assumptions'!$F$9</f>
        <v>0</v>
      </c>
      <c r="CE7" s="77">
        <f>P7/100*'8. GVA assumptions'!$F$9</f>
        <v>8.9783617342818339E-3</v>
      </c>
      <c r="CF7" s="77">
        <f>Q7/100*'8. GVA assumptions'!$F$9</f>
        <v>8.9783617342818339E-3</v>
      </c>
      <c r="CG7" s="78">
        <f>R7/100*'8. GVA assumptions'!$F$9</f>
        <v>1.2847291141260144E-2</v>
      </c>
      <c r="CH7" s="82">
        <f>S7/100*'8. GVA assumptions'!$F$12</f>
        <v>0</v>
      </c>
      <c r="CI7" s="77">
        <f>T7/100*'8. GVA assumptions'!$F$12</f>
        <v>0</v>
      </c>
      <c r="CJ7" s="77">
        <f>U7/100*'8. GVA assumptions'!$F$12</f>
        <v>0</v>
      </c>
      <c r="CK7" s="78">
        <f>V7/100*'8. GVA assumptions'!$F$12</f>
        <v>0</v>
      </c>
      <c r="CL7" s="82">
        <f>W7/100*'8. GVA assumptions'!$F$13</f>
        <v>0</v>
      </c>
      <c r="CM7" s="77">
        <f>X7/100*'8. GVA assumptions'!$F$13</f>
        <v>0</v>
      </c>
      <c r="CN7" s="77">
        <f>Y7/100*'8. GVA assumptions'!$F$13</f>
        <v>7.9383883066947436E-3</v>
      </c>
      <c r="CO7" s="78">
        <f>Z7/100*'8. GVA assumptions'!$F$13</f>
        <v>9.9865838424709336E-3</v>
      </c>
      <c r="CP7" s="82">
        <f>AA7/100*'8. GVA assumptions'!$F$14</f>
        <v>0</v>
      </c>
      <c r="CQ7" s="77">
        <f>AB7/100*'8. GVA assumptions'!$F$14</f>
        <v>0</v>
      </c>
      <c r="CR7" s="77">
        <f>AC7/100*'8. GVA assumptions'!$F$14</f>
        <v>4.0546086979799229E-7</v>
      </c>
      <c r="CS7" s="78">
        <f>AD7/100*'8. GVA assumptions'!$F$14</f>
        <v>4.0546086979799229E-7</v>
      </c>
      <c r="CT7" s="82">
        <f>AE7/100*'8. GVA assumptions'!$F$15</f>
        <v>0</v>
      </c>
      <c r="CU7" s="77">
        <f>AF7/100*'8. GVA assumptions'!$F$15</f>
        <v>0</v>
      </c>
      <c r="CV7" s="77">
        <f>AG7/100*'8. GVA assumptions'!$F$15</f>
        <v>0</v>
      </c>
      <c r="CW7" s="78">
        <f>AH7/100*'8. GVA assumptions'!$F$15</f>
        <v>0</v>
      </c>
      <c r="CX7" s="82">
        <f>AI7/100*'8. GVA assumptions'!$F$16</f>
        <v>0</v>
      </c>
      <c r="CY7" s="77">
        <f>AJ7/100*'8. GVA assumptions'!$F$16</f>
        <v>0</v>
      </c>
      <c r="CZ7" s="77">
        <f>AK7/100*'8. GVA assumptions'!$F$16</f>
        <v>0</v>
      </c>
      <c r="DA7" s="78">
        <f>AL7/100*'8. GVA assumptions'!$F$16</f>
        <v>0</v>
      </c>
      <c r="DB7" s="82">
        <f>(BZ7+CD7+CH7+CL7+CP7+CT7+CX7)</f>
        <v>0</v>
      </c>
      <c r="DC7" s="77">
        <f t="shared" ref="DC7:DC14" si="1">(CA7+CE7+CI7+CM7+CQ7+CU7+CY7)</f>
        <v>8.9783617342818339E-3</v>
      </c>
      <c r="DD7" s="77">
        <f t="shared" ref="DD7:DD25" si="2">(CB7+CF7+CJ7+CN7+CR7+CV7+CZ7)</f>
        <v>1.6917155501846377E-2</v>
      </c>
      <c r="DE7" s="78">
        <f t="shared" ref="DE7:DE10" si="3">(CC7+CG7+CK7+CO7+CS7+CW7+DA7)</f>
        <v>2.2834280444600879E-2</v>
      </c>
      <c r="DF7" s="77">
        <f>AQ7/100*'8. GVA assumptions'!$F$7</f>
        <v>0</v>
      </c>
      <c r="DG7" s="78">
        <f>AR7/100*'8. GVA assumptions'!$F$7</f>
        <v>0</v>
      </c>
      <c r="DH7" s="77">
        <f>AS7/100*'8. GVA assumptions'!$F$9</f>
        <v>0</v>
      </c>
      <c r="DI7" s="78">
        <f>AT7/100*'8. GVA assumptions'!$F$9</f>
        <v>1.2847291141260144E-2</v>
      </c>
      <c r="DJ7" s="77">
        <f>AU7/100*'8. GVA assumptions'!$F$12</f>
        <v>0</v>
      </c>
      <c r="DK7" s="78">
        <f>AV7/100*'8. GVA assumptions'!$F$12</f>
        <v>0</v>
      </c>
      <c r="DL7" s="77">
        <f>AW7/100*'8. GVA assumptions'!$F$13</f>
        <v>0</v>
      </c>
      <c r="DM7" s="78">
        <f>AX7/100*'8. GVA assumptions'!$F$13</f>
        <v>9.9865838424709336E-3</v>
      </c>
      <c r="DN7" s="82">
        <f>AY7/100*'8. GVA assumptions'!$F$14</f>
        <v>0</v>
      </c>
      <c r="DO7" s="78">
        <f>AZ7/100*'8. GVA assumptions'!$F$14</f>
        <v>4.0546086979799229E-7</v>
      </c>
      <c r="DP7" s="82">
        <f>BA7/100*'8. GVA assumptions'!$F$15</f>
        <v>0</v>
      </c>
      <c r="DQ7" s="78">
        <f>BB7/100*'8. GVA assumptions'!$F$15</f>
        <v>0</v>
      </c>
      <c r="DR7" s="77">
        <f>BC7/100*'8. GVA assumptions'!$F$16</f>
        <v>0</v>
      </c>
      <c r="DS7" s="77">
        <f>BD7/100*'8. GVA assumptions'!$F$16</f>
        <v>0</v>
      </c>
      <c r="DT7" s="82">
        <f>DF7+DH7+DJ7+DL7+DN7+DP7+DR7</f>
        <v>0</v>
      </c>
      <c r="DU7" s="77">
        <f>DG7+DI7+DK7+DM7+DO7+DQ7+DS7</f>
        <v>2.2834280444600879E-2</v>
      </c>
      <c r="DV7" s="95">
        <f>BG7/100*'8. GVA assumptions'!$F$7</f>
        <v>0</v>
      </c>
      <c r="DW7" s="77">
        <f>BH7/100*'8. GVA assumptions'!$F$9</f>
        <v>6.4236455706300722E-3</v>
      </c>
      <c r="DX7" s="77">
        <f>BI7/100*'8. GVA assumptions'!$F$12</f>
        <v>0</v>
      </c>
      <c r="DY7" s="77">
        <f>BJ7/100*'8. GVA assumptions'!$F$13</f>
        <v>2.4966459606177334E-3</v>
      </c>
      <c r="DZ7" s="77">
        <f>BK7/100*'8. GVA assumptions'!$F$14</f>
        <v>1.0136521744949807E-7</v>
      </c>
      <c r="EA7" s="77">
        <f>BL7/100*'8. GVA assumptions'!$F$15</f>
        <v>0</v>
      </c>
      <c r="EB7" s="78">
        <f>BM7/100*'8. GVA assumptions'!$F$16</f>
        <v>0</v>
      </c>
      <c r="EC7" s="134">
        <f>SUM(DV7:EB7)</f>
        <v>8.9203928964652554E-3</v>
      </c>
      <c r="ED7" s="140">
        <f>NPV(3.5%,EC7,EC7,EC7,EC7,EC7,EC7,EC7,EC7,EC7,EC7,EC7,EC7,EC7,EC7,EC7,EC7,EC7,EC7,EC7,EC7)</f>
        <v>0.12678022145643464</v>
      </c>
    </row>
    <row r="8" spans="1:134" s="80" customFormat="1">
      <c r="A8" s="378" t="s">
        <v>426</v>
      </c>
      <c r="B8" s="82">
        <v>3.963071E-2</v>
      </c>
      <c r="C8" s="77">
        <v>8.9650670000000002E-2</v>
      </c>
      <c r="D8" s="77">
        <v>0.154</v>
      </c>
      <c r="E8" s="77">
        <v>0.51800000000000002</v>
      </c>
      <c r="F8" s="77">
        <v>2E-3</v>
      </c>
      <c r="G8" s="77">
        <v>6.0000000000000001E-3</v>
      </c>
      <c r="H8" s="77">
        <v>0</v>
      </c>
      <c r="I8" s="285">
        <f t="shared" ref="I8:I37" si="4">SUM(B8:H8)</f>
        <v>0.80928138000000005</v>
      </c>
      <c r="J8" s="108"/>
      <c r="K8" s="167">
        <v>0</v>
      </c>
      <c r="L8" s="115">
        <v>0</v>
      </c>
      <c r="M8" s="115">
        <v>0</v>
      </c>
      <c r="N8" s="163">
        <v>3.963071E-2</v>
      </c>
      <c r="O8" s="167">
        <v>0</v>
      </c>
      <c r="P8" s="115">
        <v>1.6784371341931937E-2</v>
      </c>
      <c r="Q8" s="115">
        <v>2.2269720273771103E-2</v>
      </c>
      <c r="R8" s="163">
        <v>8.9650670000000002E-2</v>
      </c>
      <c r="S8" s="167">
        <v>0</v>
      </c>
      <c r="T8" s="115">
        <v>0</v>
      </c>
      <c r="U8" s="115">
        <v>0</v>
      </c>
      <c r="V8" s="163">
        <v>0</v>
      </c>
      <c r="W8" s="167">
        <v>0</v>
      </c>
      <c r="X8" s="115">
        <v>0</v>
      </c>
      <c r="Y8" s="115">
        <v>0</v>
      </c>
      <c r="Z8" s="163">
        <v>0</v>
      </c>
      <c r="AA8" s="115">
        <v>0</v>
      </c>
      <c r="AB8" s="115">
        <v>0</v>
      </c>
      <c r="AC8" s="115">
        <v>0</v>
      </c>
      <c r="AD8" s="163">
        <v>0</v>
      </c>
      <c r="AE8" s="167">
        <v>0</v>
      </c>
      <c r="AF8" s="115">
        <v>0</v>
      </c>
      <c r="AG8" s="115">
        <v>0</v>
      </c>
      <c r="AH8" s="163">
        <v>0</v>
      </c>
      <c r="AI8" s="115"/>
      <c r="AJ8" s="115"/>
      <c r="AK8" s="115"/>
      <c r="AL8" s="115"/>
      <c r="AM8" s="119">
        <f t="shared" ref="AM8:AM25" si="5">AI8+AE8+AA8+W8+S8+O8+K8</f>
        <v>0</v>
      </c>
      <c r="AN8" s="118">
        <f t="shared" ref="AN8:AN25" si="6">AJ8+AF8+AB8+X8+T8+P8+L8</f>
        <v>1.6784371341931937E-2</v>
      </c>
      <c r="AO8" s="118">
        <f t="shared" ref="AO8:AO25" si="7">AK8+AG8+AC8+Y8+U8+Q8+M8</f>
        <v>2.2269720273771103E-2</v>
      </c>
      <c r="AP8" s="118">
        <f t="shared" ref="AP8:AP25" si="8">AL8+AH8+AD8+Z8+V8+R8+N8</f>
        <v>0.12928138</v>
      </c>
      <c r="AQ8" s="397">
        <f t="shared" ref="AQ8:AQ12" si="9">K8</f>
        <v>0</v>
      </c>
      <c r="AR8" s="131">
        <f t="shared" ref="AR8:AS12" si="10">N8</f>
        <v>3.963071E-2</v>
      </c>
      <c r="AS8" s="131">
        <f t="shared" si="10"/>
        <v>0</v>
      </c>
      <c r="AT8" s="131">
        <f>R8</f>
        <v>8.9650670000000002E-2</v>
      </c>
      <c r="AU8" s="131">
        <f t="shared" ref="AU8:AU11" si="11">S8</f>
        <v>0</v>
      </c>
      <c r="AV8" s="131">
        <f t="shared" ref="AV8:AW12" si="12">V8</f>
        <v>0</v>
      </c>
      <c r="AW8" s="131">
        <f t="shared" si="12"/>
        <v>0</v>
      </c>
      <c r="AX8" s="131">
        <f t="shared" ref="AX8:AY12" si="13">Z8</f>
        <v>0</v>
      </c>
      <c r="AY8" s="131">
        <f t="shared" si="13"/>
        <v>0</v>
      </c>
      <c r="AZ8" s="131">
        <f t="shared" ref="AZ8:BA12" si="14">AD8</f>
        <v>0</v>
      </c>
      <c r="BA8" s="131">
        <f t="shared" si="14"/>
        <v>0</v>
      </c>
      <c r="BB8" s="131">
        <f t="shared" ref="BB8" si="15">AH8</f>
        <v>0</v>
      </c>
      <c r="BC8" s="131"/>
      <c r="BD8" s="398"/>
      <c r="BE8" s="82">
        <f t="shared" ref="BE8:BF25" si="16">AQ8+AS8+AU8+AW8+AY8+BA8+BC8</f>
        <v>0</v>
      </c>
      <c r="BF8" s="77">
        <f t="shared" si="16"/>
        <v>0.12928138</v>
      </c>
      <c r="BG8" s="138">
        <f>AQ8+((AR8-AQ8)*'9. BE assumptions'!AC8)</f>
        <v>1.9815355E-2</v>
      </c>
      <c r="BH8" s="139">
        <f>AS8+((AT8-AS8)*'9. BE assumptions'!AD8)</f>
        <v>4.4825335000000001E-2</v>
      </c>
      <c r="BI8" s="139">
        <f>AU8+((AV8-AU8)*'9. BE assumptions'!AE8)</f>
        <v>0</v>
      </c>
      <c r="BJ8" s="139">
        <f>AW8+((AX8-AW8)*'9. BE assumptions'!AF8)</f>
        <v>0</v>
      </c>
      <c r="BK8" s="139">
        <f>AY8+((AZ8-AY8)*'9. BE assumptions'!AG8)</f>
        <v>0</v>
      </c>
      <c r="BL8" s="139">
        <f>BA8+((BB8-BA8)*'9. BE assumptions'!AH8)</f>
        <v>0</v>
      </c>
      <c r="BM8" s="140">
        <f>BC8+((BD8-BC8)*'9. BE assumptions'!AI8)</f>
        <v>0</v>
      </c>
      <c r="BN8" s="139">
        <f t="shared" ref="BN8:BN37" si="17">SUM(BG8:BM8)</f>
        <v>6.4640690000000001E-2</v>
      </c>
      <c r="BO8" s="140">
        <f t="shared" ref="BO8:BO38" si="18">NPV(3.5%,BN8,BN8,BN8,BN8,BN8,BN8,BN8,BN8,BN8,BN8,BN8,BN8,BN8,BN8,BN8,BN8,BN8,BN8,BN8,BN8)</f>
        <v>0.91869955599647501</v>
      </c>
      <c r="BP8" s="79"/>
      <c r="BQ8" s="82">
        <f>B8/100*'8. GVA assumptions'!$F$7</f>
        <v>1.6548788097657856E-2</v>
      </c>
      <c r="BR8" s="77">
        <f>C8/100*'8. GVA assumptions'!$F$9</f>
        <v>3.3476623659511338E-2</v>
      </c>
      <c r="BS8" s="77">
        <f>D8/100*'8. GVA assumptions'!$F$12</f>
        <v>8.6079388297872345E-2</v>
      </c>
      <c r="BT8" s="77">
        <f>E8/100*'8. GVA assumptions'!$F$13</f>
        <v>0.25082514658315014</v>
      </c>
      <c r="BU8" s="77">
        <f>F8/100*'8. GVA assumptions'!$F$14</f>
        <v>8.8631127648115099E-4</v>
      </c>
      <c r="BV8" s="77">
        <f>G8/100*'8. GVA assumptions'!$F$15</f>
        <v>3.5237657070356682E-3</v>
      </c>
      <c r="BW8" s="77">
        <f>H8/100*'8. GVA assumptions'!$F$16</f>
        <v>0</v>
      </c>
      <c r="BX8" s="285">
        <f t="shared" ref="BX8:BX37" si="19">SUM(BQ8:BW8)</f>
        <v>0.3913400236217085</v>
      </c>
      <c r="BY8" s="79"/>
      <c r="BZ8" s="82">
        <f>K8/100*'8. GVA assumptions'!$F$7</f>
        <v>0</v>
      </c>
      <c r="CA8" s="77">
        <f>L8/100*'8. GVA assumptions'!$F$7</f>
        <v>0</v>
      </c>
      <c r="CB8" s="77">
        <f>M8/100*'8. GVA assumptions'!$F$7</f>
        <v>0</v>
      </c>
      <c r="CC8" s="78">
        <f>N8/100*'8. GVA assumptions'!$F$7</f>
        <v>1.6548788097657856E-2</v>
      </c>
      <c r="CD8" s="82">
        <f>O8/100*'8. GVA assumptions'!$F$9</f>
        <v>0</v>
      </c>
      <c r="CE8" s="77">
        <f>P8/100*'8. GVA assumptions'!$F$9</f>
        <v>6.2674833637645184E-3</v>
      </c>
      <c r="CF8" s="77">
        <f>Q8/100*'8. GVA assumptions'!$F$9</f>
        <v>8.3157777248917941E-3</v>
      </c>
      <c r="CG8" s="78">
        <f>R8/100*'8. GVA assumptions'!$F$9</f>
        <v>3.3476623659511338E-2</v>
      </c>
      <c r="CH8" s="82">
        <f>S8/100*'8. GVA assumptions'!$F$12</f>
        <v>0</v>
      </c>
      <c r="CI8" s="77">
        <f>T8/100*'8. GVA assumptions'!$F$12</f>
        <v>0</v>
      </c>
      <c r="CJ8" s="77">
        <f>U8/100*'8. GVA assumptions'!$F$12</f>
        <v>0</v>
      </c>
      <c r="CK8" s="78">
        <f>V8/100*'8. GVA assumptions'!$F$12</f>
        <v>0</v>
      </c>
      <c r="CL8" s="82">
        <f>W8/100*'8. GVA assumptions'!$F$13</f>
        <v>0</v>
      </c>
      <c r="CM8" s="77">
        <f>X8/100*'8. GVA assumptions'!$F$13</f>
        <v>0</v>
      </c>
      <c r="CN8" s="77">
        <f>Y8/100*'8. GVA assumptions'!$F$13</f>
        <v>0</v>
      </c>
      <c r="CO8" s="78">
        <f>Z8/100*'8. GVA assumptions'!$F$13</f>
        <v>0</v>
      </c>
      <c r="CP8" s="82">
        <f>AA8/100*'8. GVA assumptions'!$F$14</f>
        <v>0</v>
      </c>
      <c r="CQ8" s="77">
        <f>AB8/100*'8. GVA assumptions'!$F$14</f>
        <v>0</v>
      </c>
      <c r="CR8" s="77">
        <f>AC8/100*'8. GVA assumptions'!$F$14</f>
        <v>0</v>
      </c>
      <c r="CS8" s="78">
        <f>AD8/100*'8. GVA assumptions'!$F$14</f>
        <v>0</v>
      </c>
      <c r="CT8" s="82">
        <f>AE8/100*'8. GVA assumptions'!$F$15</f>
        <v>0</v>
      </c>
      <c r="CU8" s="77">
        <f>AF8/100*'8. GVA assumptions'!$F$15</f>
        <v>0</v>
      </c>
      <c r="CV8" s="77">
        <f>AG8/100*'8. GVA assumptions'!$F$15</f>
        <v>0</v>
      </c>
      <c r="CW8" s="78">
        <f>AH8/100*'8. GVA assumptions'!$F$15</f>
        <v>0</v>
      </c>
      <c r="CX8" s="82">
        <f>AI8/100*'8. GVA assumptions'!$F$16</f>
        <v>0</v>
      </c>
      <c r="CY8" s="77">
        <f>AJ8/100*'8. GVA assumptions'!$F$16</f>
        <v>0</v>
      </c>
      <c r="CZ8" s="77">
        <f>AK8/100*'8. GVA assumptions'!$F$16</f>
        <v>0</v>
      </c>
      <c r="DA8" s="78">
        <f>AL8/100*'8. GVA assumptions'!$F$16</f>
        <v>0</v>
      </c>
      <c r="DB8" s="82">
        <f t="shared" ref="DB8:DB11" si="20">(BZ8+CD8+CH8+CL8+CP8+CT8+CX8)</f>
        <v>0</v>
      </c>
      <c r="DC8" s="77">
        <f t="shared" si="1"/>
        <v>6.2674833637645184E-3</v>
      </c>
      <c r="DD8" s="77">
        <f t="shared" si="2"/>
        <v>8.3157777248917941E-3</v>
      </c>
      <c r="DE8" s="78">
        <f t="shared" si="3"/>
        <v>5.0025411757169194E-2</v>
      </c>
      <c r="DF8" s="77">
        <f>AQ8/100*'8. GVA assumptions'!$F$7</f>
        <v>0</v>
      </c>
      <c r="DG8" s="78">
        <f>AR8/100*'8. GVA assumptions'!$F$7</f>
        <v>1.6548788097657856E-2</v>
      </c>
      <c r="DH8" s="77">
        <f>AS8/100*'8. GVA assumptions'!$F$9</f>
        <v>0</v>
      </c>
      <c r="DI8" s="78">
        <f>AT8/100*'8. GVA assumptions'!$F$9</f>
        <v>3.3476623659511338E-2</v>
      </c>
      <c r="DJ8" s="77">
        <f>AU8/100*'8. GVA assumptions'!$F$12</f>
        <v>0</v>
      </c>
      <c r="DK8" s="78">
        <f>AV8/100*'8. GVA assumptions'!$F$12</f>
        <v>0</v>
      </c>
      <c r="DL8" s="77">
        <f>AW8/100*'8. GVA assumptions'!$F$13</f>
        <v>0</v>
      </c>
      <c r="DM8" s="78">
        <f>AX8/100*'8. GVA assumptions'!$F$13</f>
        <v>0</v>
      </c>
      <c r="DN8" s="82">
        <f>AY8/100*'8. GVA assumptions'!$F$14</f>
        <v>0</v>
      </c>
      <c r="DO8" s="78">
        <f>AZ8/100*'8. GVA assumptions'!$F$14</f>
        <v>0</v>
      </c>
      <c r="DP8" s="82">
        <f>BA8/100*'8. GVA assumptions'!$F$15</f>
        <v>0</v>
      </c>
      <c r="DQ8" s="78">
        <f>BB8/100*'8. GVA assumptions'!$F$15</f>
        <v>0</v>
      </c>
      <c r="DR8" s="77">
        <f>BC8/100*'8. GVA assumptions'!$F$16</f>
        <v>0</v>
      </c>
      <c r="DS8" s="77">
        <f>BD8/100*'8. GVA assumptions'!$F$16</f>
        <v>0</v>
      </c>
      <c r="DT8" s="82">
        <f t="shared" ref="DT8:DT25" si="21">DF8+DH8+DJ8+DL8+DN8+DP8+DR8</f>
        <v>0</v>
      </c>
      <c r="DU8" s="77">
        <f t="shared" ref="DU8:DU25" si="22">DG8+DI8+DK8+DM8+DO8+DQ8+DS8</f>
        <v>5.0025411757169194E-2</v>
      </c>
      <c r="DV8" s="95">
        <f>BG8/100*'8. GVA assumptions'!$F$7</f>
        <v>8.2743940488289279E-3</v>
      </c>
      <c r="DW8" s="77">
        <f>BH8/100*'8. GVA assumptions'!$F$9</f>
        <v>1.6738311829755669E-2</v>
      </c>
      <c r="DX8" s="77">
        <f>BI8/100*'8. GVA assumptions'!$F$12</f>
        <v>0</v>
      </c>
      <c r="DY8" s="77">
        <f>BJ8/100*'8. GVA assumptions'!$F$13</f>
        <v>0</v>
      </c>
      <c r="DZ8" s="77">
        <f>BK8/100*'8. GVA assumptions'!$F$14</f>
        <v>0</v>
      </c>
      <c r="EA8" s="77">
        <f>BL8/100*'8. GVA assumptions'!$F$15</f>
        <v>0</v>
      </c>
      <c r="EB8" s="78">
        <f>BM8/100*'8. GVA assumptions'!$F$16</f>
        <v>0</v>
      </c>
      <c r="EC8" s="134">
        <f t="shared" ref="EC8:EC37" si="23">SUM(DV8:EB8)</f>
        <v>2.5012705878584597E-2</v>
      </c>
      <c r="ED8" s="140">
        <f t="shared" ref="ED8:ED39" si="24">NPV(3.5%,EC8,EC8,EC8,EC8,EC8,EC8,EC8,EC8,EC8,EC8,EC8,EC8,EC8,EC8,EC8,EC8,EC8,EC8,EC8,EC8)</f>
        <v>0.35549066361955739</v>
      </c>
    </row>
    <row r="9" spans="1:134" s="80" customFormat="1">
      <c r="A9" s="378" t="s">
        <v>425</v>
      </c>
      <c r="B9" s="82">
        <v>0.10583832000000001</v>
      </c>
      <c r="C9" s="77">
        <v>5.323526E-2</v>
      </c>
      <c r="D9" s="77">
        <v>0</v>
      </c>
      <c r="E9" s="77">
        <v>2.58566115</v>
      </c>
      <c r="F9" s="77">
        <v>1.693275E-2</v>
      </c>
      <c r="G9" s="77">
        <v>8.4996599999999992E-3</v>
      </c>
      <c r="H9" s="77">
        <v>0</v>
      </c>
      <c r="I9" s="285">
        <f t="shared" si="4"/>
        <v>2.7701671399999999</v>
      </c>
      <c r="J9" s="108"/>
      <c r="K9" s="167">
        <v>0</v>
      </c>
      <c r="L9" s="115">
        <v>0.10583832000000001</v>
      </c>
      <c r="M9" s="115">
        <v>0.10583832000000001</v>
      </c>
      <c r="N9" s="163"/>
      <c r="O9" s="167">
        <v>0</v>
      </c>
      <c r="P9" s="115">
        <v>5.323526E-2</v>
      </c>
      <c r="Q9" s="115">
        <v>5.323526E-2</v>
      </c>
      <c r="R9" s="163"/>
      <c r="S9" s="167">
        <v>0</v>
      </c>
      <c r="T9" s="115">
        <v>0</v>
      </c>
      <c r="U9" s="115">
        <v>0</v>
      </c>
      <c r="V9" s="163"/>
      <c r="W9" s="167">
        <v>0</v>
      </c>
      <c r="X9" s="115">
        <v>0</v>
      </c>
      <c r="Y9" s="115">
        <v>2.58566115</v>
      </c>
      <c r="Z9" s="163"/>
      <c r="AA9" s="115">
        <v>0</v>
      </c>
      <c r="AB9" s="115">
        <v>0</v>
      </c>
      <c r="AC9" s="115">
        <v>1.693275E-2</v>
      </c>
      <c r="AD9" s="163"/>
      <c r="AE9" s="167">
        <v>0</v>
      </c>
      <c r="AF9" s="115">
        <v>0</v>
      </c>
      <c r="AG9" s="115">
        <v>8.4996599999999992E-3</v>
      </c>
      <c r="AH9" s="163"/>
      <c r="AI9" s="115"/>
      <c r="AJ9" s="115"/>
      <c r="AK9" s="115"/>
      <c r="AL9" s="115"/>
      <c r="AM9" s="119">
        <f t="shared" si="5"/>
        <v>0</v>
      </c>
      <c r="AN9" s="118">
        <f t="shared" si="6"/>
        <v>0.15907358000000002</v>
      </c>
      <c r="AO9" s="118">
        <f t="shared" si="7"/>
        <v>2.7701671400000003</v>
      </c>
      <c r="AP9" s="118">
        <f t="shared" si="8"/>
        <v>0</v>
      </c>
      <c r="AQ9" s="397">
        <f t="shared" si="9"/>
        <v>0</v>
      </c>
      <c r="AR9" s="131">
        <f>M9</f>
        <v>0.10583832000000001</v>
      </c>
      <c r="AS9" s="131">
        <f t="shared" si="10"/>
        <v>0</v>
      </c>
      <c r="AT9" s="131">
        <f>Q9</f>
        <v>5.323526E-2</v>
      </c>
      <c r="AU9" s="131">
        <f t="shared" si="11"/>
        <v>0</v>
      </c>
      <c r="AV9" s="131">
        <f t="shared" si="12"/>
        <v>0</v>
      </c>
      <c r="AW9" s="131">
        <f t="shared" si="12"/>
        <v>0</v>
      </c>
      <c r="AX9" s="131">
        <f>Y9</f>
        <v>2.58566115</v>
      </c>
      <c r="AY9" s="131">
        <f t="shared" si="13"/>
        <v>0</v>
      </c>
      <c r="AZ9" s="131">
        <f>AC9</f>
        <v>1.693275E-2</v>
      </c>
      <c r="BA9" s="131">
        <f t="shared" si="14"/>
        <v>0</v>
      </c>
      <c r="BB9" s="131">
        <f>AG9</f>
        <v>8.4996599999999992E-3</v>
      </c>
      <c r="BC9" s="131"/>
      <c r="BD9" s="398"/>
      <c r="BE9" s="82">
        <f t="shared" si="16"/>
        <v>0</v>
      </c>
      <c r="BF9" s="77">
        <f t="shared" si="16"/>
        <v>2.7701671399999999</v>
      </c>
      <c r="BG9" s="138">
        <f>AQ9+((AR9-AQ9)*'9. BE assumptions'!AC9)</f>
        <v>5.2919160000000007E-2</v>
      </c>
      <c r="BH9" s="139">
        <f>AS9+((AT9-AS9)*'9. BE assumptions'!AD9)</f>
        <v>2.661763E-2</v>
      </c>
      <c r="BI9" s="139">
        <f>AU9+((AV9-AU9)*'9. BE assumptions'!AE9)</f>
        <v>0</v>
      </c>
      <c r="BJ9" s="139">
        <f>AW9+((AX9-AW9)*'9. BE assumptions'!AF9)</f>
        <v>0.64641528749999999</v>
      </c>
      <c r="BK9" s="139">
        <f>AY9+((AZ9-AY9)*'9. BE assumptions'!AG9)</f>
        <v>4.2331875E-3</v>
      </c>
      <c r="BL9" s="139">
        <f>BA9+((BB9-BA9)*'9. BE assumptions'!AH9)</f>
        <v>2.1249149999999998E-3</v>
      </c>
      <c r="BM9" s="140">
        <f>BC9+((BD9-BC9)*'9. BE assumptions'!AI9)</f>
        <v>0</v>
      </c>
      <c r="BN9" s="139">
        <f t="shared" si="17"/>
        <v>0.73231018000000003</v>
      </c>
      <c r="BO9" s="140">
        <f t="shared" si="18"/>
        <v>10.407887620285285</v>
      </c>
      <c r="BP9" s="79"/>
      <c r="BQ9" s="82">
        <f>B9/100*'8. GVA assumptions'!$F$7</f>
        <v>4.4195421436863065E-2</v>
      </c>
      <c r="BR9" s="77">
        <f>C9/100*'8. GVA assumptions'!$F$9</f>
        <v>1.9878677587532114E-2</v>
      </c>
      <c r="BS9" s="77">
        <f>D9/100*'8. GVA assumptions'!$F$12</f>
        <v>0</v>
      </c>
      <c r="BT9" s="77">
        <f>E9/100*'8. GVA assumptions'!$F$13</f>
        <v>1.2520247817820589</v>
      </c>
      <c r="BU9" s="77">
        <f>F9/100*'8. GVA assumptions'!$F$14</f>
        <v>7.5038436334181041E-3</v>
      </c>
      <c r="BV9" s="77">
        <f>G9/100*'8. GVA assumptions'!$F$15</f>
        <v>4.9918017382437965E-3</v>
      </c>
      <c r="BW9" s="77">
        <f>H9/100*'8. GVA assumptions'!$F$16</f>
        <v>0</v>
      </c>
      <c r="BX9" s="285">
        <f t="shared" si="19"/>
        <v>1.3285945261781158</v>
      </c>
      <c r="BY9" s="79"/>
      <c r="BZ9" s="82">
        <f>K9/100*'8. GVA assumptions'!$F$7</f>
        <v>0</v>
      </c>
      <c r="CA9" s="77">
        <f>L9/100*'8. GVA assumptions'!$F$7</f>
        <v>4.4195421436863065E-2</v>
      </c>
      <c r="CB9" s="77">
        <f>M9/100*'8. GVA assumptions'!$F$7</f>
        <v>4.4195421436863065E-2</v>
      </c>
      <c r="CC9" s="78">
        <f>N9/100*'8. GVA assumptions'!$F$7</f>
        <v>0</v>
      </c>
      <c r="CD9" s="82">
        <f>O9/100*'8. GVA assumptions'!$F$9</f>
        <v>0</v>
      </c>
      <c r="CE9" s="77">
        <f>P9/100*'8. GVA assumptions'!$F$9</f>
        <v>1.9878677587532114E-2</v>
      </c>
      <c r="CF9" s="77">
        <f>Q9/100*'8. GVA assumptions'!$F$9</f>
        <v>1.9878677587532114E-2</v>
      </c>
      <c r="CG9" s="78">
        <f>R9/100*'8. GVA assumptions'!$F$9</f>
        <v>0</v>
      </c>
      <c r="CH9" s="82">
        <f>S9/100*'8. GVA assumptions'!$F$12</f>
        <v>0</v>
      </c>
      <c r="CI9" s="77">
        <f>T9/100*'8. GVA assumptions'!$F$12</f>
        <v>0</v>
      </c>
      <c r="CJ9" s="77">
        <f>U9/100*'8. GVA assumptions'!$F$12</f>
        <v>0</v>
      </c>
      <c r="CK9" s="78">
        <f>V9/100*'8. GVA assumptions'!$F$12</f>
        <v>0</v>
      </c>
      <c r="CL9" s="82">
        <f>W9/100*'8. GVA assumptions'!$F$13</f>
        <v>0</v>
      </c>
      <c r="CM9" s="77">
        <f>X9/100*'8. GVA assumptions'!$F$13</f>
        <v>0</v>
      </c>
      <c r="CN9" s="77">
        <f>Y9/100*'8. GVA assumptions'!$F$13</f>
        <v>1.2520247817820589</v>
      </c>
      <c r="CO9" s="78">
        <f>Z9/100*'8. GVA assumptions'!$F$13</f>
        <v>0</v>
      </c>
      <c r="CP9" s="82">
        <f>AA9/100*'8. GVA assumptions'!$F$14</f>
        <v>0</v>
      </c>
      <c r="CQ9" s="77">
        <f>AB9/100*'8. GVA assumptions'!$F$14</f>
        <v>0</v>
      </c>
      <c r="CR9" s="77">
        <f>AC9/100*'8. GVA assumptions'!$F$14</f>
        <v>7.5038436334181041E-3</v>
      </c>
      <c r="CS9" s="78">
        <f>AD9/100*'8. GVA assumptions'!$F$14</f>
        <v>0</v>
      </c>
      <c r="CT9" s="82">
        <f>AE9/100*'8. GVA assumptions'!$F$15</f>
        <v>0</v>
      </c>
      <c r="CU9" s="77">
        <f>AF9/100*'8. GVA assumptions'!$F$15</f>
        <v>0</v>
      </c>
      <c r="CV9" s="77">
        <f>AG9/100*'8. GVA assumptions'!$F$15</f>
        <v>4.9918017382437965E-3</v>
      </c>
      <c r="CW9" s="78">
        <f>AH9/100*'8. GVA assumptions'!$F$15</f>
        <v>0</v>
      </c>
      <c r="CX9" s="82">
        <f>AI9/100*'8. GVA assumptions'!$F$16</f>
        <v>0</v>
      </c>
      <c r="CY9" s="77">
        <f>AJ9/100*'8. GVA assumptions'!$F$16</f>
        <v>0</v>
      </c>
      <c r="CZ9" s="77">
        <f>AK9/100*'8. GVA assumptions'!$F$16</f>
        <v>0</v>
      </c>
      <c r="DA9" s="78">
        <f>AL9/100*'8. GVA assumptions'!$F$16</f>
        <v>0</v>
      </c>
      <c r="DB9" s="82">
        <f t="shared" si="20"/>
        <v>0</v>
      </c>
      <c r="DC9" s="77">
        <f t="shared" si="1"/>
        <v>6.4074099024395176E-2</v>
      </c>
      <c r="DD9" s="77">
        <f t="shared" si="2"/>
        <v>1.3285945261781158</v>
      </c>
      <c r="DE9" s="78">
        <f t="shared" si="3"/>
        <v>0</v>
      </c>
      <c r="DF9" s="77">
        <f>AQ9/100*'8. GVA assumptions'!$F$7</f>
        <v>0</v>
      </c>
      <c r="DG9" s="78">
        <f>AR9/100*'8. GVA assumptions'!$F$7</f>
        <v>4.4195421436863065E-2</v>
      </c>
      <c r="DH9" s="77">
        <f>AS9/100*'8. GVA assumptions'!$F$9</f>
        <v>0</v>
      </c>
      <c r="DI9" s="78">
        <f>AT9/100*'8. GVA assumptions'!$F$9</f>
        <v>1.9878677587532114E-2</v>
      </c>
      <c r="DJ9" s="77">
        <f>AU9/100*'8. GVA assumptions'!$F$12</f>
        <v>0</v>
      </c>
      <c r="DK9" s="78">
        <f>AV9/100*'8. GVA assumptions'!$F$12</f>
        <v>0</v>
      </c>
      <c r="DL9" s="77">
        <f>AW9/100*'8. GVA assumptions'!$F$13</f>
        <v>0</v>
      </c>
      <c r="DM9" s="78">
        <f>AX9/100*'8. GVA assumptions'!$F$13</f>
        <v>1.2520247817820589</v>
      </c>
      <c r="DN9" s="82">
        <f>AY9/100*'8. GVA assumptions'!$F$14</f>
        <v>0</v>
      </c>
      <c r="DO9" s="78">
        <f>AZ9/100*'8. GVA assumptions'!$F$14</f>
        <v>7.5038436334181041E-3</v>
      </c>
      <c r="DP9" s="82">
        <f>BA9/100*'8. GVA assumptions'!$F$15</f>
        <v>0</v>
      </c>
      <c r="DQ9" s="78">
        <f>BB9/100*'8. GVA assumptions'!$F$15</f>
        <v>4.9918017382437965E-3</v>
      </c>
      <c r="DR9" s="77">
        <f>BC9/100*'8. GVA assumptions'!$F$16</f>
        <v>0</v>
      </c>
      <c r="DS9" s="77">
        <f>BD9/100*'8. GVA assumptions'!$F$16</f>
        <v>0</v>
      </c>
      <c r="DT9" s="82">
        <f t="shared" si="21"/>
        <v>0</v>
      </c>
      <c r="DU9" s="77">
        <f t="shared" si="22"/>
        <v>1.3285945261781158</v>
      </c>
      <c r="DV9" s="95">
        <f>BG9/100*'8. GVA assumptions'!$F$7</f>
        <v>2.2097710718431533E-2</v>
      </c>
      <c r="DW9" s="77">
        <f>BH9/100*'8. GVA assumptions'!$F$9</f>
        <v>9.939338793766057E-3</v>
      </c>
      <c r="DX9" s="77">
        <f>BI9/100*'8. GVA assumptions'!$F$12</f>
        <v>0</v>
      </c>
      <c r="DY9" s="77">
        <f>BJ9/100*'8. GVA assumptions'!$F$13</f>
        <v>0.31300619544551472</v>
      </c>
      <c r="DZ9" s="77">
        <f>BK9/100*'8. GVA assumptions'!$F$14</f>
        <v>1.875960908354526E-3</v>
      </c>
      <c r="EA9" s="77">
        <f>BL9/100*'8. GVA assumptions'!$F$15</f>
        <v>1.2479504345609491E-3</v>
      </c>
      <c r="EB9" s="78">
        <f>BM9/100*'8. GVA assumptions'!$F$16</f>
        <v>0</v>
      </c>
      <c r="EC9" s="134">
        <f t="shared" si="23"/>
        <v>0.34816715630062778</v>
      </c>
      <c r="ED9" s="140">
        <f t="shared" si="24"/>
        <v>4.9482920418383847</v>
      </c>
    </row>
    <row r="10" spans="1:134" s="80" customFormat="1">
      <c r="A10" s="249" t="s">
        <v>424</v>
      </c>
      <c r="B10" s="82">
        <v>0</v>
      </c>
      <c r="C10" s="77">
        <v>0.40517402440650563</v>
      </c>
      <c r="D10" s="77">
        <v>0</v>
      </c>
      <c r="E10" s="77">
        <v>5.0000000000000001E-3</v>
      </c>
      <c r="F10" s="77">
        <v>3.0000000000000001E-6</v>
      </c>
      <c r="G10" s="77">
        <v>0</v>
      </c>
      <c r="H10" s="77">
        <v>0</v>
      </c>
      <c r="I10" s="285">
        <f t="shared" si="4"/>
        <v>0.41017702440650561</v>
      </c>
      <c r="J10" s="108"/>
      <c r="K10" s="167">
        <v>0</v>
      </c>
      <c r="L10" s="115">
        <v>0</v>
      </c>
      <c r="M10" s="115"/>
      <c r="N10" s="163"/>
      <c r="O10" s="167">
        <v>0</v>
      </c>
      <c r="P10" s="115">
        <v>0.40517402440650563</v>
      </c>
      <c r="Q10" s="115"/>
      <c r="R10" s="163"/>
      <c r="S10" s="167">
        <v>0</v>
      </c>
      <c r="T10" s="115">
        <v>0</v>
      </c>
      <c r="U10" s="115"/>
      <c r="V10" s="163"/>
      <c r="W10" s="167">
        <v>0</v>
      </c>
      <c r="X10" s="115">
        <v>0</v>
      </c>
      <c r="Y10" s="115"/>
      <c r="Z10" s="163"/>
      <c r="AA10" s="115">
        <v>0</v>
      </c>
      <c r="AB10" s="115">
        <v>0</v>
      </c>
      <c r="AC10" s="115"/>
      <c r="AD10" s="163"/>
      <c r="AE10" s="167">
        <v>0</v>
      </c>
      <c r="AF10" s="115">
        <v>0</v>
      </c>
      <c r="AG10" s="115"/>
      <c r="AH10" s="163"/>
      <c r="AI10" s="115"/>
      <c r="AJ10" s="115"/>
      <c r="AK10" s="115"/>
      <c r="AL10" s="115"/>
      <c r="AM10" s="119">
        <f t="shared" si="5"/>
        <v>0</v>
      </c>
      <c r="AN10" s="118">
        <f t="shared" si="6"/>
        <v>0.40517402440650563</v>
      </c>
      <c r="AO10" s="118">
        <f t="shared" si="7"/>
        <v>0</v>
      </c>
      <c r="AP10" s="118">
        <f t="shared" si="8"/>
        <v>0</v>
      </c>
      <c r="AQ10" s="397">
        <f t="shared" si="9"/>
        <v>0</v>
      </c>
      <c r="AR10" s="131">
        <f>L10</f>
        <v>0</v>
      </c>
      <c r="AS10" s="131">
        <f t="shared" si="10"/>
        <v>0</v>
      </c>
      <c r="AT10" s="131">
        <f>P10</f>
        <v>0.40517402440650563</v>
      </c>
      <c r="AU10" s="131">
        <f t="shared" si="11"/>
        <v>0</v>
      </c>
      <c r="AV10" s="131">
        <f>T10</f>
        <v>0</v>
      </c>
      <c r="AW10" s="131">
        <f t="shared" si="12"/>
        <v>0</v>
      </c>
      <c r="AX10" s="131">
        <f>X10</f>
        <v>0</v>
      </c>
      <c r="AY10" s="131">
        <f t="shared" si="13"/>
        <v>0</v>
      </c>
      <c r="AZ10" s="131">
        <f>AB10</f>
        <v>0</v>
      </c>
      <c r="BA10" s="131">
        <f t="shared" si="14"/>
        <v>0</v>
      </c>
      <c r="BB10" s="131">
        <f>AF10</f>
        <v>0</v>
      </c>
      <c r="BC10" s="131"/>
      <c r="BD10" s="398"/>
      <c r="BE10" s="82">
        <f t="shared" si="16"/>
        <v>0</v>
      </c>
      <c r="BF10" s="77">
        <f t="shared" si="16"/>
        <v>0.40517402440650563</v>
      </c>
      <c r="BG10" s="138">
        <f>AQ10+((AR10-AQ10)*'9. BE assumptions'!AC10)</f>
        <v>0</v>
      </c>
      <c r="BH10" s="139">
        <f>AS10+((AT10-AS10)*'9. BE assumptions'!AD10)</f>
        <v>0.20258701220325281</v>
      </c>
      <c r="BI10" s="139">
        <f>AU10+((AV10-AU10)*'9. BE assumptions'!AE10)</f>
        <v>0</v>
      </c>
      <c r="BJ10" s="139">
        <f>AW10+((AX10-AW10)*'9. BE assumptions'!AF10)</f>
        <v>0</v>
      </c>
      <c r="BK10" s="139">
        <f>AY10+((AZ10-AY10)*'9. BE assumptions'!AG10)</f>
        <v>0</v>
      </c>
      <c r="BL10" s="139">
        <f>BA10+((BB10-BA10)*'9. BE assumptions'!AH10)</f>
        <v>0</v>
      </c>
      <c r="BM10" s="140">
        <f>BC10+((BD10-BC10)*'9. BE assumptions'!AI10)</f>
        <v>0</v>
      </c>
      <c r="BN10" s="139">
        <f t="shared" si="17"/>
        <v>0.20258701220325281</v>
      </c>
      <c r="BO10" s="140">
        <f t="shared" si="18"/>
        <v>2.8792483211701616</v>
      </c>
      <c r="BP10" s="79"/>
      <c r="BQ10" s="82">
        <f>B10/100*'8. GVA assumptions'!$F$7</f>
        <v>0</v>
      </c>
      <c r="BR10" s="77">
        <f>C10/100*'8. GVA assumptions'!$F$9</f>
        <v>0.15129678709223535</v>
      </c>
      <c r="BS10" s="77">
        <f>D10/100*'8. GVA assumptions'!$F$12</f>
        <v>0</v>
      </c>
      <c r="BT10" s="77">
        <f>E10/100*'8. GVA assumptions'!$F$13</f>
        <v>2.4210921484860049E-3</v>
      </c>
      <c r="BU10" s="77">
        <f>F10/100*'8. GVA assumptions'!$F$14</f>
        <v>1.3294669147217267E-6</v>
      </c>
      <c r="BV10" s="77">
        <f>G10/100*'8. GVA assumptions'!$F$15</f>
        <v>0</v>
      </c>
      <c r="BW10" s="77">
        <f>H10/100*'8. GVA assumptions'!$F$16</f>
        <v>0</v>
      </c>
      <c r="BX10" s="285">
        <f t="shared" si="19"/>
        <v>0.15371920870763608</v>
      </c>
      <c r="BY10" s="79"/>
      <c r="BZ10" s="82">
        <f>K10/100*'8. GVA assumptions'!$F$7</f>
        <v>0</v>
      </c>
      <c r="CA10" s="77">
        <f>L10/100*'8. GVA assumptions'!$F$7</f>
        <v>0</v>
      </c>
      <c r="CB10" s="77">
        <f>M10/100*'8. GVA assumptions'!$F$7</f>
        <v>0</v>
      </c>
      <c r="CC10" s="78">
        <f>N10/100*'8. GVA assumptions'!$F$7</f>
        <v>0</v>
      </c>
      <c r="CD10" s="82">
        <f>O10/100*'8. GVA assumptions'!$F$9</f>
        <v>0</v>
      </c>
      <c r="CE10" s="77">
        <f>P10/100*'8. GVA assumptions'!$F$9</f>
        <v>0.15129678709223535</v>
      </c>
      <c r="CF10" s="77">
        <f>Q10/100*'8. GVA assumptions'!$F$9</f>
        <v>0</v>
      </c>
      <c r="CG10" s="78">
        <f>R10/100*'8. GVA assumptions'!$F$9</f>
        <v>0</v>
      </c>
      <c r="CH10" s="82">
        <f>S10/100*'8. GVA assumptions'!$F$12</f>
        <v>0</v>
      </c>
      <c r="CI10" s="77">
        <f>T10/100*'8. GVA assumptions'!$F$12</f>
        <v>0</v>
      </c>
      <c r="CJ10" s="77">
        <f>U10/100*'8. GVA assumptions'!$F$12</f>
        <v>0</v>
      </c>
      <c r="CK10" s="78">
        <f>V10/100*'8. GVA assumptions'!$F$12</f>
        <v>0</v>
      </c>
      <c r="CL10" s="82">
        <f>W10/100*'8. GVA assumptions'!$F$13</f>
        <v>0</v>
      </c>
      <c r="CM10" s="77">
        <f>X10/100*'8. GVA assumptions'!$F$13</f>
        <v>0</v>
      </c>
      <c r="CN10" s="77">
        <f>Y10/100*'8. GVA assumptions'!$F$13</f>
        <v>0</v>
      </c>
      <c r="CO10" s="78">
        <f>Z10/100*'8. GVA assumptions'!$F$13</f>
        <v>0</v>
      </c>
      <c r="CP10" s="82">
        <f>AA10/100*'8. GVA assumptions'!$F$14</f>
        <v>0</v>
      </c>
      <c r="CQ10" s="77">
        <f>AB10/100*'8. GVA assumptions'!$F$14</f>
        <v>0</v>
      </c>
      <c r="CR10" s="77">
        <f>AC10/100*'8. GVA assumptions'!$F$14</f>
        <v>0</v>
      </c>
      <c r="CS10" s="78">
        <f>AD10/100*'8. GVA assumptions'!$F$14</f>
        <v>0</v>
      </c>
      <c r="CT10" s="82">
        <f>AE10/100*'8. GVA assumptions'!$F$15</f>
        <v>0</v>
      </c>
      <c r="CU10" s="77">
        <f>AF10/100*'8. GVA assumptions'!$F$15</f>
        <v>0</v>
      </c>
      <c r="CV10" s="77">
        <f>AG10/100*'8. GVA assumptions'!$F$15</f>
        <v>0</v>
      </c>
      <c r="CW10" s="78">
        <f>AH10/100*'8. GVA assumptions'!$F$15</f>
        <v>0</v>
      </c>
      <c r="CX10" s="82">
        <f>AI10/100*'8. GVA assumptions'!$F$16</f>
        <v>0</v>
      </c>
      <c r="CY10" s="77">
        <f>AJ10/100*'8. GVA assumptions'!$F$16</f>
        <v>0</v>
      </c>
      <c r="CZ10" s="77">
        <f>AK10/100*'8. GVA assumptions'!$F$16</f>
        <v>0</v>
      </c>
      <c r="DA10" s="78">
        <f>AL10/100*'8. GVA assumptions'!$F$16</f>
        <v>0</v>
      </c>
      <c r="DB10" s="82">
        <f t="shared" si="20"/>
        <v>0</v>
      </c>
      <c r="DC10" s="77">
        <f t="shared" si="1"/>
        <v>0.15129678709223535</v>
      </c>
      <c r="DD10" s="77">
        <f t="shared" si="2"/>
        <v>0</v>
      </c>
      <c r="DE10" s="78">
        <f t="shared" si="3"/>
        <v>0</v>
      </c>
      <c r="DF10" s="77">
        <f>AQ10/100*'8. GVA assumptions'!$F$7</f>
        <v>0</v>
      </c>
      <c r="DG10" s="78">
        <f>AR10/100*'8. GVA assumptions'!$F$7</f>
        <v>0</v>
      </c>
      <c r="DH10" s="77">
        <f>AS10/100*'8. GVA assumptions'!$F$9</f>
        <v>0</v>
      </c>
      <c r="DI10" s="78">
        <f>AT10/100*'8. GVA assumptions'!$F$9</f>
        <v>0.15129678709223535</v>
      </c>
      <c r="DJ10" s="77">
        <f>AU10/100*'8. GVA assumptions'!$F$12</f>
        <v>0</v>
      </c>
      <c r="DK10" s="78">
        <f>AV10/100*'8. GVA assumptions'!$F$12</f>
        <v>0</v>
      </c>
      <c r="DL10" s="77">
        <f>AW10/100*'8. GVA assumptions'!$F$13</f>
        <v>0</v>
      </c>
      <c r="DM10" s="78">
        <f>AX10/100*'8. GVA assumptions'!$F$13</f>
        <v>0</v>
      </c>
      <c r="DN10" s="82">
        <f>AY10/100*'8. GVA assumptions'!$F$14</f>
        <v>0</v>
      </c>
      <c r="DO10" s="78">
        <f>AZ10/100*'8. GVA assumptions'!$F$14</f>
        <v>0</v>
      </c>
      <c r="DP10" s="82">
        <f>BA10/100*'8. GVA assumptions'!$F$15</f>
        <v>0</v>
      </c>
      <c r="DQ10" s="78">
        <f>BB10/100*'8. GVA assumptions'!$F$15</f>
        <v>0</v>
      </c>
      <c r="DR10" s="77">
        <f>BC10/100*'8. GVA assumptions'!$F$16</f>
        <v>0</v>
      </c>
      <c r="DS10" s="77">
        <f>BD10/100*'8. GVA assumptions'!$F$16</f>
        <v>0</v>
      </c>
      <c r="DT10" s="82">
        <f t="shared" si="21"/>
        <v>0</v>
      </c>
      <c r="DU10" s="77">
        <f t="shared" si="22"/>
        <v>0.15129678709223535</v>
      </c>
      <c r="DV10" s="95">
        <f>BG10/100*'8. GVA assumptions'!$F$7</f>
        <v>0</v>
      </c>
      <c r="DW10" s="77">
        <f>BH10/100*'8. GVA assumptions'!$F$9</f>
        <v>7.5648393546117673E-2</v>
      </c>
      <c r="DX10" s="77">
        <f>BI10/100*'8. GVA assumptions'!$F$12</f>
        <v>0</v>
      </c>
      <c r="DY10" s="77">
        <f>BJ10/100*'8. GVA assumptions'!$F$13</f>
        <v>0</v>
      </c>
      <c r="DZ10" s="77">
        <f>BK10/100*'8. GVA assumptions'!$F$14</f>
        <v>0</v>
      </c>
      <c r="EA10" s="77">
        <f>BL10/100*'8. GVA assumptions'!$F$15</f>
        <v>0</v>
      </c>
      <c r="EB10" s="78">
        <f>BM10/100*'8. GVA assumptions'!$F$16</f>
        <v>0</v>
      </c>
      <c r="EC10" s="134">
        <f t="shared" si="23"/>
        <v>7.5648393546117673E-2</v>
      </c>
      <c r="ED10" s="140">
        <f t="shared" si="24"/>
        <v>1.0751454782222301</v>
      </c>
    </row>
    <row r="11" spans="1:134" s="80" customFormat="1">
      <c r="A11" s="249" t="s">
        <v>423</v>
      </c>
      <c r="B11" s="82">
        <v>0</v>
      </c>
      <c r="C11" s="77">
        <v>2.5662770000000001E-2</v>
      </c>
      <c r="D11" s="77">
        <v>0</v>
      </c>
      <c r="E11" s="77">
        <v>5.0321999999999997E-3</v>
      </c>
      <c r="F11" s="77">
        <v>1.9353699999999998E-3</v>
      </c>
      <c r="G11" s="77">
        <v>3.1584399999999999E-2</v>
      </c>
      <c r="H11" s="77">
        <v>0</v>
      </c>
      <c r="I11" s="285">
        <f t="shared" si="4"/>
        <v>6.4214739999999992E-2</v>
      </c>
      <c r="J11" s="108"/>
      <c r="K11" s="167">
        <v>0</v>
      </c>
      <c r="L11" s="115">
        <v>0</v>
      </c>
      <c r="M11" s="115">
        <v>0</v>
      </c>
      <c r="N11" s="163"/>
      <c r="O11" s="167">
        <v>0</v>
      </c>
      <c r="P11" s="115">
        <v>2.0383918166970479E-4</v>
      </c>
      <c r="Q11" s="115">
        <v>2.5662770000000001E-2</v>
      </c>
      <c r="R11" s="163"/>
      <c r="S11" s="167">
        <v>0</v>
      </c>
      <c r="T11" s="115">
        <v>0</v>
      </c>
      <c r="U11" s="115">
        <v>0</v>
      </c>
      <c r="V11" s="163"/>
      <c r="W11" s="167">
        <v>0</v>
      </c>
      <c r="X11" s="115">
        <v>0</v>
      </c>
      <c r="Y11" s="115">
        <v>5.0321999999999997E-3</v>
      </c>
      <c r="Z11" s="163"/>
      <c r="AA11" s="115">
        <v>0</v>
      </c>
      <c r="AB11" s="115">
        <v>0</v>
      </c>
      <c r="AC11" s="115">
        <v>1.9353699999999998E-3</v>
      </c>
      <c r="AD11" s="163"/>
      <c r="AE11" s="167">
        <v>0</v>
      </c>
      <c r="AF11" s="115">
        <v>0</v>
      </c>
      <c r="AG11" s="115">
        <v>3.1584399999999999E-2</v>
      </c>
      <c r="AH11" s="163"/>
      <c r="AI11" s="115"/>
      <c r="AJ11" s="115"/>
      <c r="AK11" s="115"/>
      <c r="AL11" s="115"/>
      <c r="AM11" s="119">
        <f t="shared" si="5"/>
        <v>0</v>
      </c>
      <c r="AN11" s="118">
        <f t="shared" si="6"/>
        <v>2.0383918166970479E-4</v>
      </c>
      <c r="AO11" s="118">
        <f t="shared" si="7"/>
        <v>6.4214739999999992E-2</v>
      </c>
      <c r="AP11" s="118">
        <f t="shared" si="8"/>
        <v>0</v>
      </c>
      <c r="AQ11" s="397">
        <f t="shared" si="9"/>
        <v>0</v>
      </c>
      <c r="AR11" s="131">
        <f>M11</f>
        <v>0</v>
      </c>
      <c r="AS11" s="131">
        <f t="shared" si="10"/>
        <v>0</v>
      </c>
      <c r="AT11" s="131">
        <f>Q11</f>
        <v>2.5662770000000001E-2</v>
      </c>
      <c r="AU11" s="131">
        <f t="shared" si="11"/>
        <v>0</v>
      </c>
      <c r="AV11" s="131">
        <f>U11</f>
        <v>0</v>
      </c>
      <c r="AW11" s="131">
        <f t="shared" si="12"/>
        <v>0</v>
      </c>
      <c r="AX11" s="131">
        <f>Y11</f>
        <v>5.0321999999999997E-3</v>
      </c>
      <c r="AY11" s="131">
        <f t="shared" si="13"/>
        <v>0</v>
      </c>
      <c r="AZ11" s="131">
        <f>AC11</f>
        <v>1.9353699999999998E-3</v>
      </c>
      <c r="BA11" s="131">
        <f t="shared" si="14"/>
        <v>0</v>
      </c>
      <c r="BB11" s="131">
        <f>AG11</f>
        <v>3.1584399999999999E-2</v>
      </c>
      <c r="BC11" s="131"/>
      <c r="BD11" s="398"/>
      <c r="BE11" s="82">
        <f t="shared" si="16"/>
        <v>0</v>
      </c>
      <c r="BF11" s="77">
        <f t="shared" si="16"/>
        <v>6.4214739999999992E-2</v>
      </c>
      <c r="BG11" s="138">
        <f>AQ11+((AR11-AQ11)*'9. BE assumptions'!AC11)</f>
        <v>0</v>
      </c>
      <c r="BH11" s="139">
        <f>AS11+((AT11-AS11)*'9. BE assumptions'!AD11)</f>
        <v>1.2831385000000001E-2</v>
      </c>
      <c r="BI11" s="139">
        <f>AU11+((AV11-AU11)*'9. BE assumptions'!AE11)</f>
        <v>0</v>
      </c>
      <c r="BJ11" s="139">
        <f>AW11+((AX11-AW11)*'9. BE assumptions'!AF11)</f>
        <v>1.2580499999999999E-3</v>
      </c>
      <c r="BK11" s="139">
        <f>AY11+((AZ11-AY11)*'9. BE assumptions'!AG11)</f>
        <v>4.8384249999999996E-4</v>
      </c>
      <c r="BL11" s="139">
        <f>BA11+((BB11-BA11)*'9. BE assumptions'!AH11)</f>
        <v>7.8960999999999996E-3</v>
      </c>
      <c r="BM11" s="140">
        <f>BC11+((BD11-BC11)*'9. BE assumptions'!AI11)</f>
        <v>0</v>
      </c>
      <c r="BN11" s="139">
        <f t="shared" si="17"/>
        <v>2.2469377499999998E-2</v>
      </c>
      <c r="BO11" s="140">
        <f t="shared" si="18"/>
        <v>0.31934385497381285</v>
      </c>
      <c r="BP11" s="79"/>
      <c r="BQ11" s="82">
        <f>B11/100*'8. GVA assumptions'!$F$7</f>
        <v>0</v>
      </c>
      <c r="BR11" s="77">
        <f>C11/100*'8. GVA assumptions'!$F$9</f>
        <v>9.5827827427346374E-3</v>
      </c>
      <c r="BS11" s="77">
        <f>D11/100*'8. GVA assumptions'!$F$12</f>
        <v>0</v>
      </c>
      <c r="BT11" s="77">
        <f>E11/100*'8. GVA assumptions'!$F$13</f>
        <v>2.4366839819222547E-3</v>
      </c>
      <c r="BU11" s="77">
        <f>F11/100*'8. GVA assumptions'!$F$14</f>
        <v>8.576701275816624E-4</v>
      </c>
      <c r="BV11" s="77">
        <f>G11/100*'8. GVA assumptions'!$F$15</f>
        <v>1.8549337599549558E-2</v>
      </c>
      <c r="BW11" s="77">
        <f>H11/100*'8. GVA assumptions'!$F$16</f>
        <v>0</v>
      </c>
      <c r="BX11" s="285">
        <f t="shared" si="19"/>
        <v>3.1426474451788117E-2</v>
      </c>
      <c r="BY11" s="79"/>
      <c r="BZ11" s="82">
        <f>K11/100*'8. GVA assumptions'!$F$7</f>
        <v>0</v>
      </c>
      <c r="CA11" s="77">
        <f>L11/100*'8. GVA assumptions'!$F$7</f>
        <v>0</v>
      </c>
      <c r="CB11" s="77">
        <f>M11/100*'8. GVA assumptions'!$F$7</f>
        <v>0</v>
      </c>
      <c r="CC11" s="78">
        <f>N11/100*'8. GVA assumptions'!$F$7</f>
        <v>0</v>
      </c>
      <c r="CD11" s="82">
        <f>O11/100*'8. GVA assumptions'!$F$9</f>
        <v>0</v>
      </c>
      <c r="CE11" s="77">
        <f>P11/100*'8. GVA assumptions'!$F$9</f>
        <v>7.6115968478757259E-5</v>
      </c>
      <c r="CF11" s="77">
        <f>Q11/100*'8. GVA assumptions'!$F$9</f>
        <v>9.5827827427346374E-3</v>
      </c>
      <c r="CG11" s="78">
        <f>R11/100*'8. GVA assumptions'!$F$9</f>
        <v>0</v>
      </c>
      <c r="CH11" s="82">
        <f>S11/100*'8. GVA assumptions'!$F$12</f>
        <v>0</v>
      </c>
      <c r="CI11" s="77">
        <f>T11/100*'8. GVA assumptions'!$F$12</f>
        <v>0</v>
      </c>
      <c r="CJ11" s="77">
        <f>U11/100*'8. GVA assumptions'!$F$12</f>
        <v>0</v>
      </c>
      <c r="CK11" s="78">
        <f>V11/100*'8. GVA assumptions'!$F$12</f>
        <v>0</v>
      </c>
      <c r="CL11" s="82">
        <f>W11/100*'8. GVA assumptions'!$F$13</f>
        <v>0</v>
      </c>
      <c r="CM11" s="77">
        <f>X11/100*'8. GVA assumptions'!$F$13</f>
        <v>0</v>
      </c>
      <c r="CN11" s="77">
        <f>Y11/100*'8. GVA assumptions'!$F$13</f>
        <v>2.4366839819222547E-3</v>
      </c>
      <c r="CO11" s="78">
        <f>Z11/100*'8. GVA assumptions'!$F$13</f>
        <v>0</v>
      </c>
      <c r="CP11" s="82">
        <f>AA11/100*'8. GVA assumptions'!$F$14</f>
        <v>0</v>
      </c>
      <c r="CQ11" s="77">
        <f>AB11/100*'8. GVA assumptions'!$F$14</f>
        <v>0</v>
      </c>
      <c r="CR11" s="77">
        <f>AC11/100*'8. GVA assumptions'!$F$14</f>
        <v>8.576701275816624E-4</v>
      </c>
      <c r="CS11" s="78">
        <f>AD11/100*'8. GVA assumptions'!$F$14</f>
        <v>0</v>
      </c>
      <c r="CT11" s="82">
        <f>AE11/100*'8. GVA assumptions'!$F$15</f>
        <v>0</v>
      </c>
      <c r="CU11" s="77">
        <f>AF11/100*'8. GVA assumptions'!$F$15</f>
        <v>0</v>
      </c>
      <c r="CV11" s="77">
        <f>AG11/100*'8. GVA assumptions'!$F$15</f>
        <v>1.8549337599549558E-2</v>
      </c>
      <c r="CW11" s="78">
        <f>AH11/100*'8. GVA assumptions'!$F$15</f>
        <v>0</v>
      </c>
      <c r="CX11" s="82">
        <f>AI11/100*'8. GVA assumptions'!$F$16</f>
        <v>0</v>
      </c>
      <c r="CY11" s="77">
        <f>AJ11/100*'8. GVA assumptions'!$F$16</f>
        <v>0</v>
      </c>
      <c r="CZ11" s="77">
        <f>AK11/100*'8. GVA assumptions'!$F$16</f>
        <v>0</v>
      </c>
      <c r="DA11" s="78">
        <f>AL11/100*'8. GVA assumptions'!$F$16</f>
        <v>0</v>
      </c>
      <c r="DB11" s="82">
        <f t="shared" si="20"/>
        <v>0</v>
      </c>
      <c r="DC11" s="77">
        <f t="shared" si="1"/>
        <v>7.6115968478757259E-5</v>
      </c>
      <c r="DD11" s="77">
        <f t="shared" si="2"/>
        <v>3.1426474451788117E-2</v>
      </c>
      <c r="DE11" s="78">
        <f>(CC11+CG11+CK11+CO11+CS11+CW11+DA11)</f>
        <v>0</v>
      </c>
      <c r="DF11" s="77">
        <f>AQ11/100*'8. GVA assumptions'!$F$7</f>
        <v>0</v>
      </c>
      <c r="DG11" s="78">
        <f>AR11/100*'8. GVA assumptions'!$F$7</f>
        <v>0</v>
      </c>
      <c r="DH11" s="77">
        <f>AS11/100*'8. GVA assumptions'!$F$9</f>
        <v>0</v>
      </c>
      <c r="DI11" s="78">
        <f>AT11/100*'8. GVA assumptions'!$F$9</f>
        <v>9.5827827427346374E-3</v>
      </c>
      <c r="DJ11" s="77">
        <f>AU11/100*'8. GVA assumptions'!$F$12</f>
        <v>0</v>
      </c>
      <c r="DK11" s="78">
        <f>AV11/100*'8. GVA assumptions'!$F$12</f>
        <v>0</v>
      </c>
      <c r="DL11" s="77">
        <f>AW11/100*'8. GVA assumptions'!$F$13</f>
        <v>0</v>
      </c>
      <c r="DM11" s="78">
        <f>AX11/100*'8. GVA assumptions'!$F$13</f>
        <v>2.4366839819222547E-3</v>
      </c>
      <c r="DN11" s="82">
        <f>AY11/100*'8. GVA assumptions'!$F$14</f>
        <v>0</v>
      </c>
      <c r="DO11" s="78">
        <f>AZ11/100*'8. GVA assumptions'!$F$14</f>
        <v>8.576701275816624E-4</v>
      </c>
      <c r="DP11" s="82">
        <f>BA11/100*'8. GVA assumptions'!$F$15</f>
        <v>0</v>
      </c>
      <c r="DQ11" s="78">
        <f>BB11/100*'8. GVA assumptions'!$F$15</f>
        <v>1.8549337599549558E-2</v>
      </c>
      <c r="DR11" s="77">
        <f>BC11/100*'8. GVA assumptions'!$F$16</f>
        <v>0</v>
      </c>
      <c r="DS11" s="77">
        <f>BD11/100*'8. GVA assumptions'!$F$16</f>
        <v>0</v>
      </c>
      <c r="DT11" s="82">
        <f t="shared" si="21"/>
        <v>0</v>
      </c>
      <c r="DU11" s="77">
        <f t="shared" si="22"/>
        <v>3.1426474451788117E-2</v>
      </c>
      <c r="DV11" s="95">
        <f>BG11/100*'8. GVA assumptions'!$F$7</f>
        <v>0</v>
      </c>
      <c r="DW11" s="77">
        <f>BH11/100*'8. GVA assumptions'!$F$9</f>
        <v>4.7913913713673187E-3</v>
      </c>
      <c r="DX11" s="77">
        <f>BI11/100*'8. GVA assumptions'!$F$12</f>
        <v>0</v>
      </c>
      <c r="DY11" s="77">
        <f>BJ11/100*'8. GVA assumptions'!$F$13</f>
        <v>6.0917099548056367E-4</v>
      </c>
      <c r="DZ11" s="77">
        <f>BK11/100*'8. GVA assumptions'!$F$14</f>
        <v>2.144175318954156E-4</v>
      </c>
      <c r="EA11" s="77">
        <f>BL11/100*'8. GVA assumptions'!$F$15</f>
        <v>4.6373343998873896E-3</v>
      </c>
      <c r="EB11" s="78">
        <f>BM11/100*'8. GVA assumptions'!$F$16</f>
        <v>0</v>
      </c>
      <c r="EC11" s="134">
        <f t="shared" si="23"/>
        <v>1.0252314298630688E-2</v>
      </c>
      <c r="ED11" s="140">
        <f t="shared" si="24"/>
        <v>0.14571002559051163</v>
      </c>
    </row>
    <row r="12" spans="1:134" s="80" customFormat="1">
      <c r="A12" s="249" t="s">
        <v>422</v>
      </c>
      <c r="B12" s="82">
        <v>1.5196E-4</v>
      </c>
      <c r="C12" s="77">
        <v>0.15462018999999999</v>
      </c>
      <c r="D12" s="77">
        <v>0</v>
      </c>
      <c r="E12" s="77">
        <v>0.14665370999999999</v>
      </c>
      <c r="F12" s="77">
        <v>7.4969999999999995E-5</v>
      </c>
      <c r="G12" s="77">
        <v>2.3325999999999998E-3</v>
      </c>
      <c r="H12" s="77">
        <v>0</v>
      </c>
      <c r="I12" s="285">
        <f t="shared" si="4"/>
        <v>0.30383343000000002</v>
      </c>
      <c r="J12" s="108"/>
      <c r="K12" s="167">
        <v>0</v>
      </c>
      <c r="L12" s="115">
        <v>1.5196E-4</v>
      </c>
      <c r="M12" s="115">
        <v>1.5196E-4</v>
      </c>
      <c r="N12" s="163"/>
      <c r="O12" s="167">
        <v>0</v>
      </c>
      <c r="P12" s="115">
        <v>0.15462019393588899</v>
      </c>
      <c r="Q12" s="115">
        <v>0.16</v>
      </c>
      <c r="R12" s="163"/>
      <c r="S12" s="167">
        <v>0</v>
      </c>
      <c r="T12" s="115">
        <v>0</v>
      </c>
      <c r="U12" s="115">
        <v>0</v>
      </c>
      <c r="V12" s="163"/>
      <c r="W12" s="167">
        <v>0</v>
      </c>
      <c r="X12" s="115">
        <v>0</v>
      </c>
      <c r="Y12" s="115">
        <v>0.14665370999999999</v>
      </c>
      <c r="Z12" s="163"/>
      <c r="AA12" s="115">
        <v>0</v>
      </c>
      <c r="AB12" s="115">
        <v>0</v>
      </c>
      <c r="AC12" s="115">
        <v>7.4969999999999995E-5</v>
      </c>
      <c r="AD12" s="163"/>
      <c r="AE12" s="167">
        <v>0</v>
      </c>
      <c r="AF12" s="115">
        <v>0</v>
      </c>
      <c r="AG12" s="115">
        <v>2.3325999999999998E-3</v>
      </c>
      <c r="AH12" s="163"/>
      <c r="AI12" s="115"/>
      <c r="AJ12" s="115"/>
      <c r="AK12" s="115"/>
      <c r="AL12" s="115"/>
      <c r="AM12" s="119">
        <f t="shared" si="5"/>
        <v>0</v>
      </c>
      <c r="AN12" s="118">
        <f t="shared" si="6"/>
        <v>0.154772153935889</v>
      </c>
      <c r="AO12" s="118">
        <f t="shared" si="7"/>
        <v>0.30921324</v>
      </c>
      <c r="AP12" s="118">
        <f t="shared" si="8"/>
        <v>0</v>
      </c>
      <c r="AQ12" s="397">
        <f t="shared" si="9"/>
        <v>0</v>
      </c>
      <c r="AR12" s="131">
        <f>M12</f>
        <v>1.5196E-4</v>
      </c>
      <c r="AS12" s="131">
        <f t="shared" si="10"/>
        <v>0</v>
      </c>
      <c r="AT12" s="131">
        <f>Q12</f>
        <v>0.16</v>
      </c>
      <c r="AU12" s="131">
        <f>S12</f>
        <v>0</v>
      </c>
      <c r="AV12" s="131">
        <f>U12</f>
        <v>0</v>
      </c>
      <c r="AW12" s="131">
        <f t="shared" si="12"/>
        <v>0</v>
      </c>
      <c r="AX12" s="131">
        <f>Y12</f>
        <v>0.14665370999999999</v>
      </c>
      <c r="AY12" s="131">
        <f t="shared" si="13"/>
        <v>0</v>
      </c>
      <c r="AZ12" s="131">
        <f>AC12</f>
        <v>7.4969999999999995E-5</v>
      </c>
      <c r="BA12" s="131">
        <f t="shared" si="14"/>
        <v>0</v>
      </c>
      <c r="BB12" s="131">
        <f>AG12</f>
        <v>2.3325999999999998E-3</v>
      </c>
      <c r="BC12" s="131"/>
      <c r="BD12" s="398"/>
      <c r="BE12" s="82">
        <f t="shared" si="16"/>
        <v>0</v>
      </c>
      <c r="BF12" s="77">
        <f t="shared" si="16"/>
        <v>0.30921324000000006</v>
      </c>
      <c r="BG12" s="138">
        <f>AQ12+((AR12-AQ12)*'9. BE assumptions'!AC12)</f>
        <v>7.5980000000000001E-5</v>
      </c>
      <c r="BH12" s="139">
        <f>AS12+((AT12-AS12)*'9. BE assumptions'!AD12)</f>
        <v>0.08</v>
      </c>
      <c r="BI12" s="139">
        <f>AU12+((AV12-AU12)*'9. BE assumptions'!AE12)</f>
        <v>0</v>
      </c>
      <c r="BJ12" s="139">
        <f>AW12+((AX12-AW12)*'9. BE assumptions'!AF12)</f>
        <v>3.6663427499999998E-2</v>
      </c>
      <c r="BK12" s="139">
        <f>AY12+((AZ12-AY12)*'9. BE assumptions'!AG12)</f>
        <v>1.8742499999999999E-5</v>
      </c>
      <c r="BL12" s="139">
        <f>BA12+((BB12-BA12)*'9. BE assumptions'!AH12)</f>
        <v>5.8314999999999994E-4</v>
      </c>
      <c r="BM12" s="140">
        <f>BC12+((BD12-BC12)*'9. BE assumptions'!AI12)</f>
        <v>0</v>
      </c>
      <c r="BN12" s="139">
        <f t="shared" si="17"/>
        <v>0.11734130000000001</v>
      </c>
      <c r="BO12" s="140">
        <f t="shared" si="18"/>
        <v>1.6677018795753757</v>
      </c>
      <c r="BP12" s="79"/>
      <c r="BQ12" s="82">
        <f>B12/100*'8. GVA assumptions'!$F$7</f>
        <v>6.3454675410056692E-5</v>
      </c>
      <c r="BR12" s="77">
        <f>C12/100*'8. GVA assumptions'!$F$9</f>
        <v>5.773701312876009E-2</v>
      </c>
      <c r="BS12" s="77">
        <f>D12/100*'8. GVA assumptions'!$F$12</f>
        <v>0</v>
      </c>
      <c r="BT12" s="77">
        <f>E12/100*'8. GVA assumptions'!$F$13</f>
        <v>7.1012429165468696E-2</v>
      </c>
      <c r="BU12" s="77">
        <f>F12/100*'8. GVA assumptions'!$F$14</f>
        <v>3.3223378198895944E-5</v>
      </c>
      <c r="BV12" s="77">
        <f>G12/100*'8. GVA assumptions'!$F$15</f>
        <v>1.3699226480385664E-3</v>
      </c>
      <c r="BW12" s="77">
        <f>H12/100*'8. GVA assumptions'!$F$16</f>
        <v>0</v>
      </c>
      <c r="BX12" s="285">
        <f t="shared" si="19"/>
        <v>0.1302160429958763</v>
      </c>
      <c r="BY12" s="79"/>
      <c r="BZ12" s="82">
        <f>K12/100*'8. GVA assumptions'!$F$7</f>
        <v>0</v>
      </c>
      <c r="CA12" s="77">
        <f>L12/100*'8. GVA assumptions'!$F$7</f>
        <v>6.3454675410056692E-5</v>
      </c>
      <c r="CB12" s="77">
        <f>M12/100*'8. GVA assumptions'!$F$7</f>
        <v>6.3454675410056692E-5</v>
      </c>
      <c r="CC12" s="78">
        <f>N12/100*'8. GVA assumptions'!$F$7</f>
        <v>0</v>
      </c>
      <c r="CD12" s="82">
        <f>O12/100*'8. GVA assumptions'!$F$9</f>
        <v>0</v>
      </c>
      <c r="CE12" s="77">
        <f>P12/100*'8. GVA assumptions'!$F$9</f>
        <v>5.7737014598467737E-2</v>
      </c>
      <c r="CF12" s="77">
        <f>Q12/100*'8. GVA assumptions'!$F$9</f>
        <v>5.9745898000782532E-2</v>
      </c>
      <c r="CG12" s="78">
        <f>R12/100*'8. GVA assumptions'!$F$9</f>
        <v>0</v>
      </c>
      <c r="CH12" s="82">
        <f>S12/100*'8. GVA assumptions'!$F$12</f>
        <v>0</v>
      </c>
      <c r="CI12" s="77">
        <f>T12/100*'8. GVA assumptions'!$F$12</f>
        <v>0</v>
      </c>
      <c r="CJ12" s="77">
        <f>U12/100*'8. GVA assumptions'!$F$12</f>
        <v>0</v>
      </c>
      <c r="CK12" s="78">
        <f>V12/100*'8. GVA assumptions'!$F$12</f>
        <v>0</v>
      </c>
      <c r="CL12" s="82">
        <f>W12/100*'8. GVA assumptions'!$F$13</f>
        <v>0</v>
      </c>
      <c r="CM12" s="77">
        <f>X12/100*'8. GVA assumptions'!$F$13</f>
        <v>0</v>
      </c>
      <c r="CN12" s="77">
        <f>Y12/100*'8. GVA assumptions'!$F$13</f>
        <v>7.1012429165468696E-2</v>
      </c>
      <c r="CO12" s="78">
        <f>Z12/100*'8. GVA assumptions'!$F$13</f>
        <v>0</v>
      </c>
      <c r="CP12" s="82">
        <f>AA12/100*'8. GVA assumptions'!$F$14</f>
        <v>0</v>
      </c>
      <c r="CQ12" s="77">
        <f>AB12/100*'8. GVA assumptions'!$F$14</f>
        <v>0</v>
      </c>
      <c r="CR12" s="77">
        <f>AC12/100*'8. GVA assumptions'!$F$14</f>
        <v>3.3223378198895944E-5</v>
      </c>
      <c r="CS12" s="78">
        <f>AD12/100*'8. GVA assumptions'!$F$14</f>
        <v>0</v>
      </c>
      <c r="CT12" s="82">
        <f>AE12/100*'8. GVA assumptions'!$F$15</f>
        <v>0</v>
      </c>
      <c r="CU12" s="77">
        <f>AF12/100*'8. GVA assumptions'!$F$15</f>
        <v>0</v>
      </c>
      <c r="CV12" s="77">
        <f>AG12/100*'8. GVA assumptions'!$F$15</f>
        <v>1.3699226480385664E-3</v>
      </c>
      <c r="CW12" s="78">
        <f>AH12/100*'8. GVA assumptions'!$F$15</f>
        <v>0</v>
      </c>
      <c r="CX12" s="82">
        <f>AI12/100*'8. GVA assumptions'!$F$16</f>
        <v>0</v>
      </c>
      <c r="CY12" s="77">
        <f>AJ12/100*'8. GVA assumptions'!$F$16</f>
        <v>0</v>
      </c>
      <c r="CZ12" s="77">
        <f>AK12/100*'8. GVA assumptions'!$F$16</f>
        <v>0</v>
      </c>
      <c r="DA12" s="78">
        <f>AL12/100*'8. GVA assumptions'!$F$16</f>
        <v>0</v>
      </c>
      <c r="DB12" s="82">
        <f>(BZ12+CD12+CH12+CL12+CP12+CT12+CX12)</f>
        <v>0</v>
      </c>
      <c r="DC12" s="77">
        <f t="shared" si="1"/>
        <v>5.7800469273877796E-2</v>
      </c>
      <c r="DD12" s="77">
        <f t="shared" si="2"/>
        <v>0.13222492786789874</v>
      </c>
      <c r="DE12" s="78">
        <f t="shared" ref="DE12:DE25" si="25">(CC12+CG12+CK12+CO12+CS12+CW12+DA12)</f>
        <v>0</v>
      </c>
      <c r="DF12" s="77">
        <f>AQ12/100*'8. GVA assumptions'!$F$7</f>
        <v>0</v>
      </c>
      <c r="DG12" s="78">
        <f>AR12/100*'8. GVA assumptions'!$F$7</f>
        <v>6.3454675410056692E-5</v>
      </c>
      <c r="DH12" s="77">
        <f>AS12/100*'8. GVA assumptions'!$F$9</f>
        <v>0</v>
      </c>
      <c r="DI12" s="78">
        <f>AT12/100*'8. GVA assumptions'!$F$9</f>
        <v>5.9745898000782532E-2</v>
      </c>
      <c r="DJ12" s="77">
        <f>AU12/100*'8. GVA assumptions'!$F$12</f>
        <v>0</v>
      </c>
      <c r="DK12" s="78">
        <f>AV12/100*'8. GVA assumptions'!$F$12</f>
        <v>0</v>
      </c>
      <c r="DL12" s="77">
        <f>AW12/100*'8. GVA assumptions'!$F$13</f>
        <v>0</v>
      </c>
      <c r="DM12" s="78">
        <f>AX12/100*'8. GVA assumptions'!$F$13</f>
        <v>7.1012429165468696E-2</v>
      </c>
      <c r="DN12" s="82">
        <f>AY12/100*'8. GVA assumptions'!$F$14</f>
        <v>0</v>
      </c>
      <c r="DO12" s="78">
        <f>AZ12/100*'8. GVA assumptions'!$F$14</f>
        <v>3.3223378198895944E-5</v>
      </c>
      <c r="DP12" s="82">
        <f>BA12/100*'8. GVA assumptions'!$F$15</f>
        <v>0</v>
      </c>
      <c r="DQ12" s="78">
        <f>BB12/100*'8. GVA assumptions'!$F$15</f>
        <v>1.3699226480385664E-3</v>
      </c>
      <c r="DR12" s="77">
        <f>BC12/100*'8. GVA assumptions'!$F$16</f>
        <v>0</v>
      </c>
      <c r="DS12" s="77">
        <f>BD12/100*'8. GVA assumptions'!$F$16</f>
        <v>0</v>
      </c>
      <c r="DT12" s="82">
        <f t="shared" si="21"/>
        <v>0</v>
      </c>
      <c r="DU12" s="77">
        <f t="shared" si="22"/>
        <v>0.13222492786789874</v>
      </c>
      <c r="DV12" s="95">
        <f>BG12/100*'8. GVA assumptions'!$F$7</f>
        <v>3.1727337705028346E-5</v>
      </c>
      <c r="DW12" s="77">
        <f>BH12/100*'8. GVA assumptions'!$F$9</f>
        <v>2.9872949000391266E-2</v>
      </c>
      <c r="DX12" s="77">
        <f>BI12/100*'8. GVA assumptions'!$F$12</f>
        <v>0</v>
      </c>
      <c r="DY12" s="77">
        <f>BJ12/100*'8. GVA assumptions'!$F$13</f>
        <v>1.7753107291367174E-2</v>
      </c>
      <c r="DZ12" s="77">
        <f>BK12/100*'8. GVA assumptions'!$F$14</f>
        <v>8.305844549723986E-6</v>
      </c>
      <c r="EA12" s="77">
        <f>BL12/100*'8. GVA assumptions'!$F$15</f>
        <v>3.4248066200964159E-4</v>
      </c>
      <c r="EB12" s="78">
        <f>BM12/100*'8. GVA assumptions'!$F$16</f>
        <v>0</v>
      </c>
      <c r="EC12" s="134">
        <f t="shared" si="23"/>
        <v>4.8008570136022832E-2</v>
      </c>
      <c r="ED12" s="140">
        <f t="shared" si="24"/>
        <v>0.68231716072321946</v>
      </c>
    </row>
    <row r="13" spans="1:134" s="80" customFormat="1">
      <c r="A13" s="378" t="s">
        <v>421</v>
      </c>
      <c r="B13" s="82">
        <v>0</v>
      </c>
      <c r="C13" s="77">
        <v>0</v>
      </c>
      <c r="D13" s="77">
        <v>0</v>
      </c>
      <c r="E13" s="77">
        <v>7.70092E-3</v>
      </c>
      <c r="F13" s="77">
        <v>3.9659999999999996E-5</v>
      </c>
      <c r="G13" s="77">
        <v>2.6000000000000001E-6</v>
      </c>
      <c r="H13" s="77">
        <v>0</v>
      </c>
      <c r="I13" s="285">
        <f t="shared" si="4"/>
        <v>7.7431800000000005E-3</v>
      </c>
      <c r="J13" s="108"/>
      <c r="K13" s="167"/>
      <c r="L13" s="115"/>
      <c r="M13" s="115"/>
      <c r="N13" s="163"/>
      <c r="O13" s="167">
        <v>0</v>
      </c>
      <c r="P13" s="115"/>
      <c r="Q13" s="115"/>
      <c r="R13" s="163"/>
      <c r="S13" s="167"/>
      <c r="T13" s="115"/>
      <c r="U13" s="115"/>
      <c r="V13" s="163"/>
      <c r="W13" s="167">
        <v>7.70092E-3</v>
      </c>
      <c r="X13" s="115"/>
      <c r="Y13" s="115"/>
      <c r="Z13" s="163"/>
      <c r="AA13" s="115"/>
      <c r="AB13" s="115"/>
      <c r="AC13" s="115"/>
      <c r="AD13" s="163"/>
      <c r="AE13" s="167"/>
      <c r="AF13" s="115"/>
      <c r="AG13" s="115"/>
      <c r="AH13" s="163"/>
      <c r="AI13" s="115">
        <v>0</v>
      </c>
      <c r="AJ13" s="115"/>
      <c r="AK13" s="115"/>
      <c r="AL13" s="115"/>
      <c r="AM13" s="119">
        <f t="shared" si="5"/>
        <v>7.70092E-3</v>
      </c>
      <c r="AN13" s="118">
        <f t="shared" si="6"/>
        <v>0</v>
      </c>
      <c r="AO13" s="118">
        <f t="shared" si="7"/>
        <v>0</v>
      </c>
      <c r="AP13" s="118">
        <f t="shared" si="8"/>
        <v>0</v>
      </c>
      <c r="AQ13" s="397">
        <f>K13</f>
        <v>0</v>
      </c>
      <c r="AR13" s="131">
        <f>K13</f>
        <v>0</v>
      </c>
      <c r="AS13" s="131">
        <f>O13</f>
        <v>0</v>
      </c>
      <c r="AT13" s="131">
        <f>O13</f>
        <v>0</v>
      </c>
      <c r="AU13" s="131">
        <f>S13</f>
        <v>0</v>
      </c>
      <c r="AV13" s="131">
        <f>S13</f>
        <v>0</v>
      </c>
      <c r="AW13" s="131">
        <f>W13</f>
        <v>7.70092E-3</v>
      </c>
      <c r="AX13" s="131">
        <f>W13</f>
        <v>7.70092E-3</v>
      </c>
      <c r="AY13" s="131">
        <f>AA13</f>
        <v>0</v>
      </c>
      <c r="AZ13" s="131">
        <f>AA13</f>
        <v>0</v>
      </c>
      <c r="BA13" s="131">
        <f>AE13</f>
        <v>0</v>
      </c>
      <c r="BB13" s="131">
        <f>AE13</f>
        <v>0</v>
      </c>
      <c r="BC13" s="131"/>
      <c r="BD13" s="398"/>
      <c r="BE13" s="82">
        <f t="shared" si="16"/>
        <v>7.70092E-3</v>
      </c>
      <c r="BF13" s="77">
        <f t="shared" si="16"/>
        <v>7.70092E-3</v>
      </c>
      <c r="BG13" s="138">
        <f>AQ13+((AR13-AQ13)*'9. BE assumptions'!AC13)</f>
        <v>0</v>
      </c>
      <c r="BH13" s="139">
        <f>AS13+((AT13-AS13)*'9. BE assumptions'!AD13)</f>
        <v>0</v>
      </c>
      <c r="BI13" s="139">
        <f>AU13+((AV13-AU13)*'9. BE assumptions'!AE13)</f>
        <v>0</v>
      </c>
      <c r="BJ13" s="139">
        <f>AW13+((AX13-AW13)*'9. BE assumptions'!AF13)</f>
        <v>7.70092E-3</v>
      </c>
      <c r="BK13" s="139">
        <f>AY13+((AZ13-AY13)*'9. BE assumptions'!AG13)</f>
        <v>0</v>
      </c>
      <c r="BL13" s="139">
        <f>BA13+((BB13-BA13)*'9. BE assumptions'!AH13)</f>
        <v>0</v>
      </c>
      <c r="BM13" s="140">
        <f>BC13+((BD13-BC13)*'9. BE assumptions'!AI13)</f>
        <v>0</v>
      </c>
      <c r="BN13" s="139">
        <f t="shared" si="17"/>
        <v>7.70092E-3</v>
      </c>
      <c r="BO13" s="140">
        <f t="shared" si="18"/>
        <v>0.10944858083607051</v>
      </c>
      <c r="BP13" s="79"/>
      <c r="BQ13" s="82">
        <f>B13/100*'8. GVA assumptions'!$F$7</f>
        <v>0</v>
      </c>
      <c r="BR13" s="77">
        <f>C13/100*'8. GVA assumptions'!$F$9</f>
        <v>0</v>
      </c>
      <c r="BS13" s="77">
        <f>D13/100*'8. GVA assumptions'!$F$12</f>
        <v>0</v>
      </c>
      <c r="BT13" s="77">
        <f>E13/100*'8. GVA assumptions'!$F$13</f>
        <v>3.7289273896237685E-3</v>
      </c>
      <c r="BU13" s="77">
        <f>F13/100*'8. GVA assumptions'!$F$14</f>
        <v>1.7575552612621221E-5</v>
      </c>
      <c r="BV13" s="77">
        <f>G13/100*'8. GVA assumptions'!$F$15</f>
        <v>1.5269651397154563E-6</v>
      </c>
      <c r="BW13" s="77">
        <f>H13/100*'8. GVA assumptions'!$F$16</f>
        <v>0</v>
      </c>
      <c r="BX13" s="285">
        <f t="shared" si="19"/>
        <v>3.7480299073761052E-3</v>
      </c>
      <c r="BY13" s="79"/>
      <c r="BZ13" s="82">
        <f>K13/100*'8. GVA assumptions'!$F$7</f>
        <v>0</v>
      </c>
      <c r="CA13" s="77">
        <f>L13/100*'8. GVA assumptions'!$F$7</f>
        <v>0</v>
      </c>
      <c r="CB13" s="77">
        <f>M13/100*'8. GVA assumptions'!$F$7</f>
        <v>0</v>
      </c>
      <c r="CC13" s="78">
        <f>N13/100*'8. GVA assumptions'!$F$7</f>
        <v>0</v>
      </c>
      <c r="CD13" s="82">
        <f>O13/100*'8. GVA assumptions'!$F$9</f>
        <v>0</v>
      </c>
      <c r="CE13" s="77">
        <f>P13/100*'8. GVA assumptions'!$F$9</f>
        <v>0</v>
      </c>
      <c r="CF13" s="77">
        <f>Q13/100*'8. GVA assumptions'!$F$9</f>
        <v>0</v>
      </c>
      <c r="CG13" s="78">
        <f>R13/100*'8. GVA assumptions'!$F$9</f>
        <v>0</v>
      </c>
      <c r="CH13" s="82">
        <f>S13/100*'8. GVA assumptions'!$F$12</f>
        <v>0</v>
      </c>
      <c r="CI13" s="77">
        <f>T13/100*'8. GVA assumptions'!$F$12</f>
        <v>0</v>
      </c>
      <c r="CJ13" s="77">
        <f>U13/100*'8. GVA assumptions'!$F$12</f>
        <v>0</v>
      </c>
      <c r="CK13" s="78">
        <f>V13/100*'8. GVA assumptions'!$F$12</f>
        <v>0</v>
      </c>
      <c r="CL13" s="82">
        <f>W13/100*'8. GVA assumptions'!$F$13</f>
        <v>3.7289273896237685E-3</v>
      </c>
      <c r="CM13" s="77">
        <f>X13/100*'8. GVA assumptions'!$F$13</f>
        <v>0</v>
      </c>
      <c r="CN13" s="77">
        <f>Y13/100*'8. GVA assumptions'!$F$13</f>
        <v>0</v>
      </c>
      <c r="CO13" s="78">
        <f>Z13/100*'8. GVA assumptions'!$F$13</f>
        <v>0</v>
      </c>
      <c r="CP13" s="82">
        <f>AA13/100*'8. GVA assumptions'!$F$14</f>
        <v>0</v>
      </c>
      <c r="CQ13" s="77">
        <f>AB13/100*'8. GVA assumptions'!$F$14</f>
        <v>0</v>
      </c>
      <c r="CR13" s="77">
        <f>AC13/100*'8. GVA assumptions'!$F$14</f>
        <v>0</v>
      </c>
      <c r="CS13" s="78">
        <f>AD13/100*'8. GVA assumptions'!$F$14</f>
        <v>0</v>
      </c>
      <c r="CT13" s="82">
        <f>AE13/100*'8. GVA assumptions'!$F$15</f>
        <v>0</v>
      </c>
      <c r="CU13" s="77">
        <f>AF13/100*'8. GVA assumptions'!$F$15</f>
        <v>0</v>
      </c>
      <c r="CV13" s="77">
        <f>AG13/100*'8. GVA assumptions'!$F$15</f>
        <v>0</v>
      </c>
      <c r="CW13" s="78">
        <f>AH13/100*'8. GVA assumptions'!$F$15</f>
        <v>0</v>
      </c>
      <c r="CX13" s="82">
        <f>AI13/100*'8. GVA assumptions'!$F$16</f>
        <v>0</v>
      </c>
      <c r="CY13" s="77">
        <f>AJ13/100*'8. GVA assumptions'!$F$16</f>
        <v>0</v>
      </c>
      <c r="CZ13" s="77">
        <f>AK13/100*'8. GVA assumptions'!$F$16</f>
        <v>0</v>
      </c>
      <c r="DA13" s="78">
        <f>AL13/100*'8. GVA assumptions'!$F$16</f>
        <v>0</v>
      </c>
      <c r="DB13" s="82">
        <f t="shared" ref="DB13:DB21" si="26">(BZ13+CD13+CH13+CL13+CP13+CT13+CX13)</f>
        <v>3.7289273896237685E-3</v>
      </c>
      <c r="DC13" s="77">
        <f t="shared" si="1"/>
        <v>0</v>
      </c>
      <c r="DD13" s="77">
        <f t="shared" si="2"/>
        <v>0</v>
      </c>
      <c r="DE13" s="78">
        <f t="shared" si="25"/>
        <v>0</v>
      </c>
      <c r="DF13" s="77">
        <f>AQ13/100*'8. GVA assumptions'!$F$7</f>
        <v>0</v>
      </c>
      <c r="DG13" s="78">
        <f>AR13/100*'8. GVA assumptions'!$F$7</f>
        <v>0</v>
      </c>
      <c r="DH13" s="77">
        <f>AS13/100*'8. GVA assumptions'!$F$9</f>
        <v>0</v>
      </c>
      <c r="DI13" s="78">
        <f>AT13/100*'8. GVA assumptions'!$F$9</f>
        <v>0</v>
      </c>
      <c r="DJ13" s="77">
        <f>AU13/100*'8. GVA assumptions'!$F$12</f>
        <v>0</v>
      </c>
      <c r="DK13" s="78">
        <f>AV13/100*'8. GVA assumptions'!$F$12</f>
        <v>0</v>
      </c>
      <c r="DL13" s="77">
        <f>AW13/100*'8. GVA assumptions'!$F$13</f>
        <v>3.7289273896237685E-3</v>
      </c>
      <c r="DM13" s="78">
        <f>AX13/100*'8. GVA assumptions'!$F$13</f>
        <v>3.7289273896237685E-3</v>
      </c>
      <c r="DN13" s="82">
        <f>AY13/100*'8. GVA assumptions'!$F$14</f>
        <v>0</v>
      </c>
      <c r="DO13" s="78">
        <f>AZ13/100*'8. GVA assumptions'!$F$14</f>
        <v>0</v>
      </c>
      <c r="DP13" s="82">
        <f>BA13/100*'8. GVA assumptions'!$F$15</f>
        <v>0</v>
      </c>
      <c r="DQ13" s="78">
        <f>BB13/100*'8. GVA assumptions'!$F$15</f>
        <v>0</v>
      </c>
      <c r="DR13" s="77">
        <f>BC13/100*'8. GVA assumptions'!$F$16</f>
        <v>0</v>
      </c>
      <c r="DS13" s="77">
        <f>BD13/100*'8. GVA assumptions'!$F$16</f>
        <v>0</v>
      </c>
      <c r="DT13" s="82">
        <f t="shared" si="21"/>
        <v>3.7289273896237685E-3</v>
      </c>
      <c r="DU13" s="77">
        <f t="shared" si="22"/>
        <v>3.7289273896237685E-3</v>
      </c>
      <c r="DV13" s="95">
        <f>BG13/100*'8. GVA assumptions'!$F$7</f>
        <v>0</v>
      </c>
      <c r="DW13" s="77">
        <f>BH13/100*'8. GVA assumptions'!$F$9</f>
        <v>0</v>
      </c>
      <c r="DX13" s="77">
        <f>BI13/100*'8. GVA assumptions'!$F$12</f>
        <v>0</v>
      </c>
      <c r="DY13" s="77">
        <f>BJ13/100*'8. GVA assumptions'!$F$13</f>
        <v>3.7289273896237685E-3</v>
      </c>
      <c r="DZ13" s="77">
        <f>BK13/100*'8. GVA assumptions'!$F$14</f>
        <v>0</v>
      </c>
      <c r="EA13" s="77">
        <f>BL13/100*'8. GVA assumptions'!$F$15</f>
        <v>0</v>
      </c>
      <c r="EB13" s="78">
        <f>BM13/100*'8. GVA assumptions'!$F$16</f>
        <v>0</v>
      </c>
      <c r="EC13" s="134">
        <f t="shared" si="23"/>
        <v>3.7289273896237685E-3</v>
      </c>
      <c r="ED13" s="140">
        <f t="shared" si="24"/>
        <v>5.2997019945029228E-2</v>
      </c>
    </row>
    <row r="14" spans="1:134" s="80" customFormat="1">
      <c r="A14" s="378" t="s">
        <v>420</v>
      </c>
      <c r="B14" s="82">
        <v>0</v>
      </c>
      <c r="C14" s="77">
        <v>0</v>
      </c>
      <c r="D14" s="77">
        <v>0</v>
      </c>
      <c r="E14" s="77">
        <v>0</v>
      </c>
      <c r="F14" s="77">
        <v>0</v>
      </c>
      <c r="G14" s="77">
        <v>0</v>
      </c>
      <c r="H14" s="77">
        <v>0</v>
      </c>
      <c r="I14" s="285">
        <f t="shared" si="4"/>
        <v>0</v>
      </c>
      <c r="J14" s="108"/>
      <c r="K14" s="167">
        <v>0</v>
      </c>
      <c r="L14" s="115"/>
      <c r="M14" s="115"/>
      <c r="N14" s="163"/>
      <c r="O14" s="167">
        <v>0</v>
      </c>
      <c r="P14" s="115"/>
      <c r="Q14" s="115"/>
      <c r="R14" s="163"/>
      <c r="S14" s="167">
        <v>0</v>
      </c>
      <c r="T14" s="115"/>
      <c r="U14" s="115"/>
      <c r="V14" s="163"/>
      <c r="W14" s="167">
        <v>0</v>
      </c>
      <c r="X14" s="115"/>
      <c r="Y14" s="115"/>
      <c r="Z14" s="163"/>
      <c r="AA14" s="115">
        <v>0</v>
      </c>
      <c r="AB14" s="115"/>
      <c r="AC14" s="115"/>
      <c r="AD14" s="163"/>
      <c r="AE14" s="167">
        <v>0</v>
      </c>
      <c r="AF14" s="115"/>
      <c r="AG14" s="115"/>
      <c r="AH14" s="163"/>
      <c r="AI14" s="115">
        <v>0</v>
      </c>
      <c r="AJ14" s="102"/>
      <c r="AK14" s="115"/>
      <c r="AL14" s="115"/>
      <c r="AM14" s="119">
        <f t="shared" si="5"/>
        <v>0</v>
      </c>
      <c r="AN14" s="118">
        <f t="shared" si="6"/>
        <v>0</v>
      </c>
      <c r="AO14" s="118">
        <f t="shared" si="7"/>
        <v>0</v>
      </c>
      <c r="AP14" s="118">
        <f t="shared" si="8"/>
        <v>0</v>
      </c>
      <c r="AQ14" s="397">
        <f t="shared" ref="AQ14:AQ15" si="27">L14</f>
        <v>0</v>
      </c>
      <c r="AR14" s="131">
        <f t="shared" ref="AR14:AR15" si="28">K14</f>
        <v>0</v>
      </c>
      <c r="AS14" s="131">
        <f t="shared" ref="AS14:AS15" si="29">P14</f>
        <v>0</v>
      </c>
      <c r="AT14" s="131">
        <f t="shared" ref="AT14:AT15" si="30">O14</f>
        <v>0</v>
      </c>
      <c r="AU14" s="131">
        <f>S14</f>
        <v>0</v>
      </c>
      <c r="AV14" s="131">
        <f t="shared" ref="AV14:AV15" si="31">S14</f>
        <v>0</v>
      </c>
      <c r="AW14" s="131">
        <f>W14</f>
        <v>0</v>
      </c>
      <c r="AX14" s="131">
        <f t="shared" ref="AX14:AX15" si="32">W14</f>
        <v>0</v>
      </c>
      <c r="AY14" s="131">
        <f>AA14</f>
        <v>0</v>
      </c>
      <c r="AZ14" s="131">
        <f t="shared" ref="AZ14:AZ15" si="33">AA14</f>
        <v>0</v>
      </c>
      <c r="BA14" s="131">
        <f>AE14</f>
        <v>0</v>
      </c>
      <c r="BB14" s="131">
        <f t="shared" ref="BB14:BB15" si="34">AE14</f>
        <v>0</v>
      </c>
      <c r="BC14" s="131">
        <f>AI14</f>
        <v>0</v>
      </c>
      <c r="BD14" s="398">
        <f>AI15</f>
        <v>0</v>
      </c>
      <c r="BE14" s="82">
        <f t="shared" si="16"/>
        <v>0</v>
      </c>
      <c r="BF14" s="77">
        <f t="shared" si="16"/>
        <v>0</v>
      </c>
      <c r="BG14" s="138">
        <f>AQ14+((AR14-AQ14)*'9. BE assumptions'!AC14)</f>
        <v>0</v>
      </c>
      <c r="BH14" s="139">
        <f>AS14+((AT14-AS14)*'9. BE assumptions'!AD14)</f>
        <v>0</v>
      </c>
      <c r="BI14" s="139">
        <f>AU14+((AV14-AU14)*'9. BE assumptions'!AE14)</f>
        <v>0</v>
      </c>
      <c r="BJ14" s="139">
        <f>AW14+((AX14-AW14)*'9. BE assumptions'!AF14)</f>
        <v>0</v>
      </c>
      <c r="BK14" s="139">
        <f>AY14+((AZ14-AY14)*'9. BE assumptions'!AG14)</f>
        <v>0</v>
      </c>
      <c r="BL14" s="139">
        <f>BA14+((BB14-BA14)*'9. BE assumptions'!AH14)</f>
        <v>0</v>
      </c>
      <c r="BM14" s="140">
        <f>BC14+((BD14-BC14)*'9. BE assumptions'!AI14)</f>
        <v>0</v>
      </c>
      <c r="BN14" s="139">
        <f t="shared" si="17"/>
        <v>0</v>
      </c>
      <c r="BO14" s="140">
        <f t="shared" si="18"/>
        <v>0</v>
      </c>
      <c r="BP14" s="79"/>
      <c r="BQ14" s="82">
        <f>B14/100*'8. GVA assumptions'!$F$7</f>
        <v>0</v>
      </c>
      <c r="BR14" s="77">
        <f>C14/100*'8. GVA assumptions'!$F$9</f>
        <v>0</v>
      </c>
      <c r="BS14" s="77">
        <f>D14/100*'8. GVA assumptions'!$F$12</f>
        <v>0</v>
      </c>
      <c r="BT14" s="77">
        <f>E14/100*'8. GVA assumptions'!$F$13</f>
        <v>0</v>
      </c>
      <c r="BU14" s="77">
        <f>F14/100*'8. GVA assumptions'!$F$14</f>
        <v>0</v>
      </c>
      <c r="BV14" s="77">
        <f>G14/100*'8. GVA assumptions'!$F$15</f>
        <v>0</v>
      </c>
      <c r="BW14" s="77">
        <f>H14/100*'8. GVA assumptions'!$F$16</f>
        <v>0</v>
      </c>
      <c r="BX14" s="285">
        <f t="shared" si="19"/>
        <v>0</v>
      </c>
      <c r="BY14" s="79"/>
      <c r="BZ14" s="82">
        <f>K14/100*'8. GVA assumptions'!$F$7</f>
        <v>0</v>
      </c>
      <c r="CA14" s="77">
        <f>L14/100*'8. GVA assumptions'!$F$7</f>
        <v>0</v>
      </c>
      <c r="CB14" s="77">
        <f>M14/100*'8. GVA assumptions'!$F$7</f>
        <v>0</v>
      </c>
      <c r="CC14" s="78">
        <f>N14/100*'8. GVA assumptions'!$F$7</f>
        <v>0</v>
      </c>
      <c r="CD14" s="82">
        <f>O14/100*'8. GVA assumptions'!$F$9</f>
        <v>0</v>
      </c>
      <c r="CE14" s="77">
        <f>P14/100*'8. GVA assumptions'!$F$9</f>
        <v>0</v>
      </c>
      <c r="CF14" s="77">
        <f>Q14/100*'8. GVA assumptions'!$F$9</f>
        <v>0</v>
      </c>
      <c r="CG14" s="78">
        <f>R14/100*'8. GVA assumptions'!$F$9</f>
        <v>0</v>
      </c>
      <c r="CH14" s="82">
        <f>S14/100*'8. GVA assumptions'!$F$12</f>
        <v>0</v>
      </c>
      <c r="CI14" s="77">
        <f>T14/100*'8. GVA assumptions'!$F$12</f>
        <v>0</v>
      </c>
      <c r="CJ14" s="77">
        <f>U14/100*'8. GVA assumptions'!$F$12</f>
        <v>0</v>
      </c>
      <c r="CK14" s="78">
        <f>V14/100*'8. GVA assumptions'!$F$12</f>
        <v>0</v>
      </c>
      <c r="CL14" s="82">
        <f>W14/100*'8. GVA assumptions'!$F$13</f>
        <v>0</v>
      </c>
      <c r="CM14" s="77">
        <f>X14/100*'8. GVA assumptions'!$F$13</f>
        <v>0</v>
      </c>
      <c r="CN14" s="77">
        <f>Y14/100*'8. GVA assumptions'!$F$13</f>
        <v>0</v>
      </c>
      <c r="CO14" s="78">
        <f>Z14/100*'8. GVA assumptions'!$F$13</f>
        <v>0</v>
      </c>
      <c r="CP14" s="82">
        <f>AA14/100*'8. GVA assumptions'!$F$14</f>
        <v>0</v>
      </c>
      <c r="CQ14" s="77">
        <f>AB14/100*'8. GVA assumptions'!$F$14</f>
        <v>0</v>
      </c>
      <c r="CR14" s="77">
        <f>AC14/100*'8. GVA assumptions'!$F$14</f>
        <v>0</v>
      </c>
      <c r="CS14" s="78">
        <f>AD14/100*'8. GVA assumptions'!$F$14</f>
        <v>0</v>
      </c>
      <c r="CT14" s="82">
        <f>AE14/100*'8. GVA assumptions'!$F$15</f>
        <v>0</v>
      </c>
      <c r="CU14" s="77">
        <f>AF14/100*'8. GVA assumptions'!$F$15</f>
        <v>0</v>
      </c>
      <c r="CV14" s="77">
        <f>AG14/100*'8. GVA assumptions'!$F$15</f>
        <v>0</v>
      </c>
      <c r="CW14" s="78">
        <f>AH14/100*'8. GVA assumptions'!$F$15</f>
        <v>0</v>
      </c>
      <c r="CX14" s="82">
        <f>AI14/100*'8. GVA assumptions'!$F$16</f>
        <v>0</v>
      </c>
      <c r="CY14" s="77">
        <f>AJ14/100*'8. GVA assumptions'!$F$16</f>
        <v>0</v>
      </c>
      <c r="CZ14" s="77">
        <f>AK14/100*'8. GVA assumptions'!$F$16</f>
        <v>0</v>
      </c>
      <c r="DA14" s="78">
        <f>AL14/100*'8. GVA assumptions'!$F$16</f>
        <v>0</v>
      </c>
      <c r="DB14" s="82">
        <f t="shared" si="26"/>
        <v>0</v>
      </c>
      <c r="DC14" s="77">
        <f t="shared" si="1"/>
        <v>0</v>
      </c>
      <c r="DD14" s="77">
        <f t="shared" si="2"/>
        <v>0</v>
      </c>
      <c r="DE14" s="78">
        <f t="shared" si="25"/>
        <v>0</v>
      </c>
      <c r="DF14" s="77">
        <f>AQ14/100*'8. GVA assumptions'!$F$7</f>
        <v>0</v>
      </c>
      <c r="DG14" s="78">
        <f>AR14/100*'8. GVA assumptions'!$F$7</f>
        <v>0</v>
      </c>
      <c r="DH14" s="77">
        <f>AS14/100*'8. GVA assumptions'!$F$9</f>
        <v>0</v>
      </c>
      <c r="DI14" s="78">
        <f>AT14/100*'8. GVA assumptions'!$F$9</f>
        <v>0</v>
      </c>
      <c r="DJ14" s="77">
        <f>AU14/100*'8. GVA assumptions'!$F$12</f>
        <v>0</v>
      </c>
      <c r="DK14" s="78">
        <f>AV14/100*'8. GVA assumptions'!$F$12</f>
        <v>0</v>
      </c>
      <c r="DL14" s="77">
        <f>AW14/100*'8. GVA assumptions'!$F$13</f>
        <v>0</v>
      </c>
      <c r="DM14" s="78">
        <f>AX14/100*'8. GVA assumptions'!$F$13</f>
        <v>0</v>
      </c>
      <c r="DN14" s="82">
        <f>AY14/100*'8. GVA assumptions'!$F$14</f>
        <v>0</v>
      </c>
      <c r="DO14" s="78">
        <f>AZ14/100*'8. GVA assumptions'!$F$14</f>
        <v>0</v>
      </c>
      <c r="DP14" s="82">
        <f>BA14/100*'8. GVA assumptions'!$F$15</f>
        <v>0</v>
      </c>
      <c r="DQ14" s="78">
        <f>BB14/100*'8. GVA assumptions'!$F$15</f>
        <v>0</v>
      </c>
      <c r="DR14" s="77">
        <f>BC14/100*'8. GVA assumptions'!$F$16</f>
        <v>0</v>
      </c>
      <c r="DS14" s="77">
        <f>BD14/100*'8. GVA assumptions'!$F$16</f>
        <v>0</v>
      </c>
      <c r="DT14" s="82">
        <f t="shared" si="21"/>
        <v>0</v>
      </c>
      <c r="DU14" s="77">
        <f t="shared" si="22"/>
        <v>0</v>
      </c>
      <c r="DV14" s="95">
        <f>BG14/100*'8. GVA assumptions'!$F$7</f>
        <v>0</v>
      </c>
      <c r="DW14" s="77">
        <f>BH14/100*'8. GVA assumptions'!$F$9</f>
        <v>0</v>
      </c>
      <c r="DX14" s="77">
        <f>BI14/100*'8. GVA assumptions'!$F$12</f>
        <v>0</v>
      </c>
      <c r="DY14" s="77">
        <f>BJ14/100*'8. GVA assumptions'!$F$13</f>
        <v>0</v>
      </c>
      <c r="DZ14" s="77">
        <f>BK14/100*'8. GVA assumptions'!$F$14</f>
        <v>0</v>
      </c>
      <c r="EA14" s="77">
        <f>BL14/100*'8. GVA assumptions'!$F$15</f>
        <v>0</v>
      </c>
      <c r="EB14" s="78">
        <f>BM14/100*'8. GVA assumptions'!$F$16</f>
        <v>0</v>
      </c>
      <c r="EC14" s="134">
        <f t="shared" si="23"/>
        <v>0</v>
      </c>
      <c r="ED14" s="140">
        <f t="shared" si="24"/>
        <v>0</v>
      </c>
    </row>
    <row r="15" spans="1:134" s="80" customFormat="1">
      <c r="A15" s="378" t="s">
        <v>419</v>
      </c>
      <c r="B15" s="82">
        <v>0</v>
      </c>
      <c r="C15" s="77">
        <v>0</v>
      </c>
      <c r="D15" s="77">
        <v>0</v>
      </c>
      <c r="E15" s="77">
        <v>0</v>
      </c>
      <c r="F15" s="77">
        <v>0</v>
      </c>
      <c r="G15" s="77">
        <v>0</v>
      </c>
      <c r="H15" s="77">
        <v>0</v>
      </c>
      <c r="I15" s="285">
        <f t="shared" si="4"/>
        <v>0</v>
      </c>
      <c r="J15" s="108"/>
      <c r="K15" s="167">
        <v>0</v>
      </c>
      <c r="L15" s="115"/>
      <c r="M15" s="115"/>
      <c r="N15" s="163"/>
      <c r="O15" s="167">
        <v>0</v>
      </c>
      <c r="P15" s="115"/>
      <c r="Q15" s="115"/>
      <c r="R15" s="163"/>
      <c r="S15" s="167">
        <v>0</v>
      </c>
      <c r="T15" s="115"/>
      <c r="U15" s="115"/>
      <c r="V15" s="163"/>
      <c r="W15" s="167">
        <v>0</v>
      </c>
      <c r="X15" s="115"/>
      <c r="Y15" s="115"/>
      <c r="Z15" s="163"/>
      <c r="AA15" s="115">
        <v>0</v>
      </c>
      <c r="AB15" s="115"/>
      <c r="AC15" s="115"/>
      <c r="AD15" s="163"/>
      <c r="AE15" s="167">
        <v>0</v>
      </c>
      <c r="AF15" s="115"/>
      <c r="AG15" s="115"/>
      <c r="AH15" s="163"/>
      <c r="AI15" s="115">
        <v>0</v>
      </c>
      <c r="AJ15" s="102"/>
      <c r="AK15" s="115"/>
      <c r="AL15" s="115"/>
      <c r="AM15" s="119">
        <f t="shared" si="5"/>
        <v>0</v>
      </c>
      <c r="AN15" s="118">
        <f t="shared" si="6"/>
        <v>0</v>
      </c>
      <c r="AO15" s="118">
        <f t="shared" si="7"/>
        <v>0</v>
      </c>
      <c r="AP15" s="118">
        <f t="shared" si="8"/>
        <v>0</v>
      </c>
      <c r="AQ15" s="397">
        <f t="shared" si="27"/>
        <v>0</v>
      </c>
      <c r="AR15" s="131">
        <f t="shared" si="28"/>
        <v>0</v>
      </c>
      <c r="AS15" s="131">
        <f t="shared" si="29"/>
        <v>0</v>
      </c>
      <c r="AT15" s="131">
        <f t="shared" si="30"/>
        <v>0</v>
      </c>
      <c r="AU15" s="131">
        <f t="shared" ref="AU15" si="35">T15</f>
        <v>0</v>
      </c>
      <c r="AV15" s="131">
        <f t="shared" si="31"/>
        <v>0</v>
      </c>
      <c r="AW15" s="131">
        <f t="shared" ref="AW15" si="36">X15</f>
        <v>0</v>
      </c>
      <c r="AX15" s="131">
        <f t="shared" si="32"/>
        <v>0</v>
      </c>
      <c r="AY15" s="131">
        <f t="shared" ref="AY15" si="37">AB15</f>
        <v>0</v>
      </c>
      <c r="AZ15" s="131">
        <f t="shared" si="33"/>
        <v>0</v>
      </c>
      <c r="BA15" s="131">
        <f t="shared" ref="BA15" si="38">AF15</f>
        <v>0</v>
      </c>
      <c r="BB15" s="131">
        <f t="shared" si="34"/>
        <v>0</v>
      </c>
      <c r="BC15" s="131">
        <f>AI15</f>
        <v>0</v>
      </c>
      <c r="BD15" s="398">
        <f t="shared" ref="BD15:BD19" si="39">AJ16</f>
        <v>0</v>
      </c>
      <c r="BE15" s="82">
        <f t="shared" si="16"/>
        <v>0</v>
      </c>
      <c r="BF15" s="77">
        <f t="shared" si="16"/>
        <v>0</v>
      </c>
      <c r="BG15" s="138">
        <f>AQ15+((AR15-AQ15)*'9. BE assumptions'!AC15)</f>
        <v>0</v>
      </c>
      <c r="BH15" s="139">
        <f>AS15+((AT15-AS15)*'9. BE assumptions'!AD15)</f>
        <v>0</v>
      </c>
      <c r="BI15" s="139">
        <f>AU15+((AV15-AU15)*'9. BE assumptions'!AE15)</f>
        <v>0</v>
      </c>
      <c r="BJ15" s="139">
        <f>AW15+((AX15-AW15)*'9. BE assumptions'!AF15)</f>
        <v>0</v>
      </c>
      <c r="BK15" s="139">
        <f>AY15+((AZ15-AY15)*'9. BE assumptions'!AG15)</f>
        <v>0</v>
      </c>
      <c r="BL15" s="139">
        <f>BA15+((BB15-BA15)*'9. BE assumptions'!AH15)</f>
        <v>0</v>
      </c>
      <c r="BM15" s="140">
        <f>BC15+((BD15-BC15)*'9. BE assumptions'!AI15)</f>
        <v>0</v>
      </c>
      <c r="BN15" s="139">
        <f t="shared" si="17"/>
        <v>0</v>
      </c>
      <c r="BO15" s="140">
        <f t="shared" si="18"/>
        <v>0</v>
      </c>
      <c r="BP15" s="79"/>
      <c r="BQ15" s="82">
        <f>B15/100*'8. GVA assumptions'!$F$7</f>
        <v>0</v>
      </c>
      <c r="BR15" s="77">
        <f>C15/100*'8. GVA assumptions'!$F$9</f>
        <v>0</v>
      </c>
      <c r="BS15" s="77">
        <f>D15/100*'8. GVA assumptions'!$F$12</f>
        <v>0</v>
      </c>
      <c r="BT15" s="77">
        <f>E15/100*'8. GVA assumptions'!$F$13</f>
        <v>0</v>
      </c>
      <c r="BU15" s="77">
        <f>F15/100*'8. GVA assumptions'!$F$14</f>
        <v>0</v>
      </c>
      <c r="BV15" s="77">
        <f>G15/100*'8. GVA assumptions'!$F$15</f>
        <v>0</v>
      </c>
      <c r="BW15" s="77">
        <f>H15/100*'8. GVA assumptions'!$F$16</f>
        <v>0</v>
      </c>
      <c r="BX15" s="285">
        <f t="shared" si="19"/>
        <v>0</v>
      </c>
      <c r="BY15" s="79"/>
      <c r="BZ15" s="82">
        <f>K15/100*'8. GVA assumptions'!$F$7</f>
        <v>0</v>
      </c>
      <c r="CA15" s="77">
        <f>L15/100*'8. GVA assumptions'!$F$7</f>
        <v>0</v>
      </c>
      <c r="CB15" s="77">
        <f>M15/100*'8. GVA assumptions'!$F$7</f>
        <v>0</v>
      </c>
      <c r="CC15" s="78">
        <f>N15/100*'8. GVA assumptions'!$F$7</f>
        <v>0</v>
      </c>
      <c r="CD15" s="82">
        <f>O15/100*'8. GVA assumptions'!$F$9</f>
        <v>0</v>
      </c>
      <c r="CE15" s="77">
        <f>P15/100*'8. GVA assumptions'!$F$9</f>
        <v>0</v>
      </c>
      <c r="CF15" s="77">
        <f>Q15/100*'8. GVA assumptions'!$F$9</f>
        <v>0</v>
      </c>
      <c r="CG15" s="78">
        <f>R15/100*'8. GVA assumptions'!$F$9</f>
        <v>0</v>
      </c>
      <c r="CH15" s="82">
        <f>S15/100*'8. GVA assumptions'!$F$12</f>
        <v>0</v>
      </c>
      <c r="CI15" s="77">
        <f>T15/100*'8. GVA assumptions'!$F$12</f>
        <v>0</v>
      </c>
      <c r="CJ15" s="77">
        <f>U15/100*'8. GVA assumptions'!$F$12</f>
        <v>0</v>
      </c>
      <c r="CK15" s="78">
        <f>V15/100*'8. GVA assumptions'!$F$12</f>
        <v>0</v>
      </c>
      <c r="CL15" s="82">
        <f>W15/100*'8. GVA assumptions'!$F$13</f>
        <v>0</v>
      </c>
      <c r="CM15" s="77">
        <f>X15/100*'8. GVA assumptions'!$F$13</f>
        <v>0</v>
      </c>
      <c r="CN15" s="77">
        <f>Y15/100*'8. GVA assumptions'!$F$13</f>
        <v>0</v>
      </c>
      <c r="CO15" s="78">
        <f>Z15/100*'8. GVA assumptions'!$F$13</f>
        <v>0</v>
      </c>
      <c r="CP15" s="82">
        <f>AA15/100*'8. GVA assumptions'!$F$14</f>
        <v>0</v>
      </c>
      <c r="CQ15" s="77">
        <f>AB15/100*'8. GVA assumptions'!$F$14</f>
        <v>0</v>
      </c>
      <c r="CR15" s="77">
        <f>AC15/100*'8. GVA assumptions'!$F$14</f>
        <v>0</v>
      </c>
      <c r="CS15" s="78">
        <f>AD15/100*'8. GVA assumptions'!$F$14</f>
        <v>0</v>
      </c>
      <c r="CT15" s="82">
        <f>AE15/100*'8. GVA assumptions'!$F$15</f>
        <v>0</v>
      </c>
      <c r="CU15" s="77">
        <f>AF15/100*'8. GVA assumptions'!$F$15</f>
        <v>0</v>
      </c>
      <c r="CV15" s="77">
        <f>AG15/100*'8. GVA assumptions'!$F$15</f>
        <v>0</v>
      </c>
      <c r="CW15" s="78">
        <f>AH15/100*'8. GVA assumptions'!$F$15</f>
        <v>0</v>
      </c>
      <c r="CX15" s="82">
        <f>AI15/100*'8. GVA assumptions'!$F$16</f>
        <v>0</v>
      </c>
      <c r="CY15" s="77">
        <f>AJ15/100*'8. GVA assumptions'!$F$16</f>
        <v>0</v>
      </c>
      <c r="CZ15" s="77">
        <f>AK15/100*'8. GVA assumptions'!$F$16</f>
        <v>0</v>
      </c>
      <c r="DA15" s="78">
        <f>AL15/100*'8. GVA assumptions'!$F$16</f>
        <v>0</v>
      </c>
      <c r="DB15" s="82">
        <f t="shared" si="26"/>
        <v>0</v>
      </c>
      <c r="DC15" s="77">
        <f>(CA15+CE15+CI15+CM15+CQ15+CU15+CY15)</f>
        <v>0</v>
      </c>
      <c r="DD15" s="77">
        <f t="shared" si="2"/>
        <v>0</v>
      </c>
      <c r="DE15" s="78">
        <f t="shared" si="25"/>
        <v>0</v>
      </c>
      <c r="DF15" s="77">
        <f>AQ15/100*'8. GVA assumptions'!$F$7</f>
        <v>0</v>
      </c>
      <c r="DG15" s="78">
        <f>AR15/100*'8. GVA assumptions'!$F$7</f>
        <v>0</v>
      </c>
      <c r="DH15" s="77">
        <f>AS15/100*'8. GVA assumptions'!$F$9</f>
        <v>0</v>
      </c>
      <c r="DI15" s="78">
        <f>AT15/100*'8. GVA assumptions'!$F$9</f>
        <v>0</v>
      </c>
      <c r="DJ15" s="77">
        <f>AU15/100*'8. GVA assumptions'!$F$12</f>
        <v>0</v>
      </c>
      <c r="DK15" s="78">
        <f>AV15/100*'8. GVA assumptions'!$F$12</f>
        <v>0</v>
      </c>
      <c r="DL15" s="77">
        <f>AW15/100*'8. GVA assumptions'!$F$13</f>
        <v>0</v>
      </c>
      <c r="DM15" s="78">
        <f>AX15/100*'8. GVA assumptions'!$F$13</f>
        <v>0</v>
      </c>
      <c r="DN15" s="82">
        <f>AY15/100*'8. GVA assumptions'!$F$14</f>
        <v>0</v>
      </c>
      <c r="DO15" s="78">
        <f>AZ15/100*'8. GVA assumptions'!$F$14</f>
        <v>0</v>
      </c>
      <c r="DP15" s="82">
        <f>BA15/100*'8. GVA assumptions'!$F$15</f>
        <v>0</v>
      </c>
      <c r="DQ15" s="78">
        <f>BB15/100*'8. GVA assumptions'!$F$15</f>
        <v>0</v>
      </c>
      <c r="DR15" s="77">
        <f>BC15/100*'8. GVA assumptions'!$F$16</f>
        <v>0</v>
      </c>
      <c r="DS15" s="77">
        <f>BD15/100*'8. GVA assumptions'!$F$16</f>
        <v>0</v>
      </c>
      <c r="DT15" s="82">
        <f t="shared" si="21"/>
        <v>0</v>
      </c>
      <c r="DU15" s="77">
        <f t="shared" si="22"/>
        <v>0</v>
      </c>
      <c r="DV15" s="95">
        <f>BG15/100*'8. GVA assumptions'!$F$7</f>
        <v>0</v>
      </c>
      <c r="DW15" s="77">
        <f>BH15/100*'8. GVA assumptions'!$F$9</f>
        <v>0</v>
      </c>
      <c r="DX15" s="77">
        <f>BI15/100*'8. GVA assumptions'!$F$12</f>
        <v>0</v>
      </c>
      <c r="DY15" s="77">
        <f>BJ15/100*'8. GVA assumptions'!$F$13</f>
        <v>0</v>
      </c>
      <c r="DZ15" s="77">
        <f>BK15/100*'8. GVA assumptions'!$F$14</f>
        <v>0</v>
      </c>
      <c r="EA15" s="77">
        <f>BL15/100*'8. GVA assumptions'!$F$15</f>
        <v>0</v>
      </c>
      <c r="EB15" s="78">
        <f>BM15/100*'8. GVA assumptions'!$F$16</f>
        <v>0</v>
      </c>
      <c r="EC15" s="134">
        <f t="shared" si="23"/>
        <v>0</v>
      </c>
      <c r="ED15" s="140">
        <f t="shared" si="24"/>
        <v>0</v>
      </c>
    </row>
    <row r="16" spans="1:134" s="80" customFormat="1">
      <c r="A16" s="378" t="s">
        <v>418</v>
      </c>
      <c r="B16" s="82">
        <v>0</v>
      </c>
      <c r="C16" s="77">
        <v>2.71653E-3</v>
      </c>
      <c r="D16" s="77">
        <v>1.2023099999999998E-3</v>
      </c>
      <c r="E16" s="77">
        <v>1.2320000000000001E-5</v>
      </c>
      <c r="F16" s="77">
        <v>0</v>
      </c>
      <c r="G16" s="77">
        <v>0</v>
      </c>
      <c r="H16" s="77">
        <v>0</v>
      </c>
      <c r="I16" s="285">
        <f t="shared" si="4"/>
        <v>3.9311599999999995E-3</v>
      </c>
      <c r="J16" s="108"/>
      <c r="K16" s="167">
        <v>0</v>
      </c>
      <c r="L16" s="115">
        <v>0</v>
      </c>
      <c r="M16" s="115"/>
      <c r="N16" s="163"/>
      <c r="O16" s="167">
        <v>2.71653E-3</v>
      </c>
      <c r="P16" s="115">
        <v>2.71653E-3</v>
      </c>
      <c r="Q16" s="115"/>
      <c r="R16" s="163"/>
      <c r="S16" s="167">
        <v>0</v>
      </c>
      <c r="T16" s="115">
        <v>1.2023099999999998E-3</v>
      </c>
      <c r="U16" s="115"/>
      <c r="V16" s="163"/>
      <c r="W16" s="167">
        <v>1.2320000000000001E-5</v>
      </c>
      <c r="X16" s="115">
        <v>1.2320000000000001E-5</v>
      </c>
      <c r="Y16" s="115"/>
      <c r="Z16" s="163"/>
      <c r="AA16" s="115">
        <v>0</v>
      </c>
      <c r="AB16" s="115">
        <v>0</v>
      </c>
      <c r="AC16" s="115"/>
      <c r="AD16" s="163"/>
      <c r="AE16" s="167">
        <v>0</v>
      </c>
      <c r="AF16" s="115">
        <v>0</v>
      </c>
      <c r="AG16" s="115"/>
      <c r="AH16" s="163"/>
      <c r="AI16" s="115"/>
      <c r="AJ16" s="115"/>
      <c r="AK16" s="115"/>
      <c r="AL16" s="115"/>
      <c r="AM16" s="119">
        <f t="shared" si="5"/>
        <v>2.7288500000000001E-3</v>
      </c>
      <c r="AN16" s="118">
        <f t="shared" si="6"/>
        <v>3.9311599999999995E-3</v>
      </c>
      <c r="AO16" s="118">
        <f t="shared" si="7"/>
        <v>0</v>
      </c>
      <c r="AP16" s="118">
        <f t="shared" si="8"/>
        <v>0</v>
      </c>
      <c r="AQ16" s="397">
        <f>K16</f>
        <v>0</v>
      </c>
      <c r="AR16" s="131">
        <f>L16</f>
        <v>0</v>
      </c>
      <c r="AS16" s="131">
        <f>O16</f>
        <v>2.71653E-3</v>
      </c>
      <c r="AT16" s="131">
        <f t="shared" ref="AT16:AT22" si="40">P16</f>
        <v>2.71653E-3</v>
      </c>
      <c r="AU16" s="131">
        <f>S16</f>
        <v>0</v>
      </c>
      <c r="AV16" s="131">
        <f>T16</f>
        <v>1.2023099999999998E-3</v>
      </c>
      <c r="AW16" s="131">
        <f>W16</f>
        <v>1.2320000000000001E-5</v>
      </c>
      <c r="AX16" s="131">
        <f t="shared" ref="AX16:AX22" si="41">X16</f>
        <v>1.2320000000000001E-5</v>
      </c>
      <c r="AY16" s="131">
        <f>AA16</f>
        <v>0</v>
      </c>
      <c r="AZ16" s="131">
        <f t="shared" ref="AZ16:AZ22" si="42">AB16</f>
        <v>0</v>
      </c>
      <c r="BA16" s="131">
        <f>AE16</f>
        <v>0</v>
      </c>
      <c r="BB16" s="131">
        <f t="shared" ref="BB16:BB22" si="43">AF16</f>
        <v>0</v>
      </c>
      <c r="BC16" s="131"/>
      <c r="BD16" s="398"/>
      <c r="BE16" s="82">
        <f t="shared" si="16"/>
        <v>2.7288500000000001E-3</v>
      </c>
      <c r="BF16" s="77">
        <f t="shared" si="16"/>
        <v>3.9311599999999995E-3</v>
      </c>
      <c r="BG16" s="138">
        <f>AQ16+((AR16-AQ16)*'9. BE assumptions'!AC16)</f>
        <v>0</v>
      </c>
      <c r="BH16" s="139">
        <f>AS16+((AT16-AS16)*'9. BE assumptions'!AD16)</f>
        <v>2.71653E-3</v>
      </c>
      <c r="BI16" s="139">
        <f>AU16+((AV16-AU16)*'9. BE assumptions'!AE16)</f>
        <v>6.0115499999999992E-4</v>
      </c>
      <c r="BJ16" s="139">
        <f>AW16+((AX16-AW16)*'9. BE assumptions'!AF16)</f>
        <v>1.2320000000000001E-5</v>
      </c>
      <c r="BK16" s="139">
        <f>AY16+((AZ16-AY16)*'9. BE assumptions'!AG16)</f>
        <v>0</v>
      </c>
      <c r="BL16" s="139">
        <f>BA16+((BB16-BA16)*'9. BE assumptions'!AH16)</f>
        <v>0</v>
      </c>
      <c r="BM16" s="140">
        <f>BC16+((BD16-BC16)*'9. BE assumptions'!AI16)</f>
        <v>0</v>
      </c>
      <c r="BN16" s="139">
        <f t="shared" si="17"/>
        <v>3.330005E-3</v>
      </c>
      <c r="BO16" s="140">
        <f t="shared" si="18"/>
        <v>4.7327374057517677E-2</v>
      </c>
      <c r="BP16" s="79"/>
      <c r="BQ16" s="82">
        <f>B16/100*'8. GVA assumptions'!$F$7</f>
        <v>0</v>
      </c>
      <c r="BR16" s="77">
        <f>C16/100*'8. GVA assumptions'!$F$9</f>
        <v>1.0143845268504111E-3</v>
      </c>
      <c r="BS16" s="77">
        <f>D16/100*'8. GVA assumptions'!$F$12</f>
        <v>6.7203967106762913E-4</v>
      </c>
      <c r="BT16" s="77">
        <f>E16/100*'8. GVA assumptions'!$F$13</f>
        <v>5.9655710538695166E-6</v>
      </c>
      <c r="BU16" s="77">
        <f>F16/100*'8. GVA assumptions'!$F$14</f>
        <v>0</v>
      </c>
      <c r="BV16" s="77">
        <f>G16/100*'8. GVA assumptions'!$F$15</f>
        <v>0</v>
      </c>
      <c r="BW16" s="77">
        <f>H16/100*'8. GVA assumptions'!$F$16</f>
        <v>0</v>
      </c>
      <c r="BX16" s="285">
        <f t="shared" si="19"/>
        <v>1.6923897689719097E-3</v>
      </c>
      <c r="BY16" s="79"/>
      <c r="BZ16" s="82">
        <f>K16/100*'8. GVA assumptions'!$F$7</f>
        <v>0</v>
      </c>
      <c r="CA16" s="77">
        <f>L16/100*'8. GVA assumptions'!$F$7</f>
        <v>0</v>
      </c>
      <c r="CB16" s="77">
        <f>M16/100*'8. GVA assumptions'!$F$7</f>
        <v>0</v>
      </c>
      <c r="CC16" s="78">
        <f>N16/100*'8. GVA assumptions'!$F$7</f>
        <v>0</v>
      </c>
      <c r="CD16" s="82">
        <f>O16/100*'8. GVA assumptions'!$F$9</f>
        <v>1.0143845268504111E-3</v>
      </c>
      <c r="CE16" s="77">
        <f>P16/100*'8. GVA assumptions'!$F$9</f>
        <v>1.0143845268504111E-3</v>
      </c>
      <c r="CF16" s="77">
        <f>Q16/100*'8. GVA assumptions'!$F$9</f>
        <v>0</v>
      </c>
      <c r="CG16" s="78">
        <f>R16/100*'8. GVA assumptions'!$F$9</f>
        <v>0</v>
      </c>
      <c r="CH16" s="82">
        <f>S16/100*'8. GVA assumptions'!$F$12</f>
        <v>0</v>
      </c>
      <c r="CI16" s="77">
        <f>T16/100*'8. GVA assumptions'!$F$12</f>
        <v>6.7203967106762913E-4</v>
      </c>
      <c r="CJ16" s="77">
        <f>U16/100*'8. GVA assumptions'!$F$12</f>
        <v>0</v>
      </c>
      <c r="CK16" s="78">
        <f>V16/100*'8. GVA assumptions'!$F$12</f>
        <v>0</v>
      </c>
      <c r="CL16" s="82">
        <f>W16/100*'8. GVA assumptions'!$F$13</f>
        <v>5.9655710538695166E-6</v>
      </c>
      <c r="CM16" s="77">
        <f>X16/100*'8. GVA assumptions'!$F$13</f>
        <v>5.9655710538695166E-6</v>
      </c>
      <c r="CN16" s="77">
        <f>Y16/100*'8. GVA assumptions'!$F$13</f>
        <v>0</v>
      </c>
      <c r="CO16" s="78">
        <f>Z16/100*'8. GVA assumptions'!$F$13</f>
        <v>0</v>
      </c>
      <c r="CP16" s="82">
        <f>AA16/100*'8. GVA assumptions'!$F$14</f>
        <v>0</v>
      </c>
      <c r="CQ16" s="77">
        <f>AB16/100*'8. GVA assumptions'!$F$14</f>
        <v>0</v>
      </c>
      <c r="CR16" s="77">
        <f>AC16/100*'8. GVA assumptions'!$F$14</f>
        <v>0</v>
      </c>
      <c r="CS16" s="78">
        <f>AD16/100*'8. GVA assumptions'!$F$14</f>
        <v>0</v>
      </c>
      <c r="CT16" s="82">
        <f>AE16/100*'8. GVA assumptions'!$F$15</f>
        <v>0</v>
      </c>
      <c r="CU16" s="77">
        <f>AF16/100*'8. GVA assumptions'!$F$15</f>
        <v>0</v>
      </c>
      <c r="CV16" s="77">
        <f>AG16/100*'8. GVA assumptions'!$F$15</f>
        <v>0</v>
      </c>
      <c r="CW16" s="78">
        <f>AH16/100*'8. GVA assumptions'!$F$15</f>
        <v>0</v>
      </c>
      <c r="CX16" s="82">
        <f>AI16/100*'8. GVA assumptions'!$F$16</f>
        <v>0</v>
      </c>
      <c r="CY16" s="77">
        <f>AJ16/100*'8. GVA assumptions'!$F$16</f>
        <v>0</v>
      </c>
      <c r="CZ16" s="77">
        <f>AK16/100*'8. GVA assumptions'!$F$16</f>
        <v>0</v>
      </c>
      <c r="DA16" s="78">
        <f>AL16/100*'8. GVA assumptions'!$F$16</f>
        <v>0</v>
      </c>
      <c r="DB16" s="82">
        <f t="shared" si="26"/>
        <v>1.0203500979042805E-3</v>
      </c>
      <c r="DC16" s="77">
        <f t="shared" ref="DC16:DC25" si="44">(CA16+CE16+CI16+CM16+CQ16+CU16+CY16)</f>
        <v>1.6923897689719097E-3</v>
      </c>
      <c r="DD16" s="77">
        <f t="shared" si="2"/>
        <v>0</v>
      </c>
      <c r="DE16" s="78">
        <f t="shared" si="25"/>
        <v>0</v>
      </c>
      <c r="DF16" s="77">
        <f>AQ16/100*'8. GVA assumptions'!$F$7</f>
        <v>0</v>
      </c>
      <c r="DG16" s="78">
        <f>AR16/100*'8. GVA assumptions'!$F$7</f>
        <v>0</v>
      </c>
      <c r="DH16" s="77">
        <f>AS16/100*'8. GVA assumptions'!$F$9</f>
        <v>1.0143845268504111E-3</v>
      </c>
      <c r="DI16" s="78">
        <f>AT16/100*'8. GVA assumptions'!$F$9</f>
        <v>1.0143845268504111E-3</v>
      </c>
      <c r="DJ16" s="77">
        <f>AU16/100*'8. GVA assumptions'!$F$12</f>
        <v>0</v>
      </c>
      <c r="DK16" s="78">
        <f>AV16/100*'8. GVA assumptions'!$F$12</f>
        <v>6.7203967106762913E-4</v>
      </c>
      <c r="DL16" s="77">
        <f>AW16/100*'8. GVA assumptions'!$F$13</f>
        <v>5.9655710538695166E-6</v>
      </c>
      <c r="DM16" s="78">
        <f>AX16/100*'8. GVA assumptions'!$F$13</f>
        <v>5.9655710538695166E-6</v>
      </c>
      <c r="DN16" s="82">
        <f>AY16/100*'8. GVA assumptions'!$F$14</f>
        <v>0</v>
      </c>
      <c r="DO16" s="78">
        <f>AZ16/100*'8. GVA assumptions'!$F$14</f>
        <v>0</v>
      </c>
      <c r="DP16" s="82">
        <f>BA16/100*'8. GVA assumptions'!$F$15</f>
        <v>0</v>
      </c>
      <c r="DQ16" s="78">
        <f>BB16/100*'8. GVA assumptions'!$F$15</f>
        <v>0</v>
      </c>
      <c r="DR16" s="77">
        <f>BC16/100*'8. GVA assumptions'!$F$16</f>
        <v>0</v>
      </c>
      <c r="DS16" s="77">
        <f>BD16/100*'8. GVA assumptions'!$F$16</f>
        <v>0</v>
      </c>
      <c r="DT16" s="82">
        <f t="shared" si="21"/>
        <v>1.0203500979042805E-3</v>
      </c>
      <c r="DU16" s="77">
        <f t="shared" si="22"/>
        <v>1.6923897689719097E-3</v>
      </c>
      <c r="DV16" s="95">
        <f>BG16/100*'8. GVA assumptions'!$F$7</f>
        <v>0</v>
      </c>
      <c r="DW16" s="77">
        <f>BH16/100*'8. GVA assumptions'!$F$9</f>
        <v>1.0143845268504111E-3</v>
      </c>
      <c r="DX16" s="77">
        <f>BI16/100*'8. GVA assumptions'!$F$12</f>
        <v>3.3601983553381456E-4</v>
      </c>
      <c r="DY16" s="77">
        <f>BJ16/100*'8. GVA assumptions'!$F$13</f>
        <v>5.9655710538695166E-6</v>
      </c>
      <c r="DZ16" s="77">
        <f>BK16/100*'8. GVA assumptions'!$F$14</f>
        <v>0</v>
      </c>
      <c r="EA16" s="77">
        <f>BL16/100*'8. GVA assumptions'!$F$15</f>
        <v>0</v>
      </c>
      <c r="EB16" s="78">
        <f>BM16/100*'8. GVA assumptions'!$F$16</f>
        <v>0</v>
      </c>
      <c r="EC16" s="134">
        <f t="shared" si="23"/>
        <v>1.3563699334380951E-3</v>
      </c>
      <c r="ED16" s="140">
        <f t="shared" si="24"/>
        <v>1.9277276520664407E-2</v>
      </c>
    </row>
    <row r="17" spans="1:134" s="80" customFormat="1">
      <c r="A17" s="378" t="s">
        <v>417</v>
      </c>
      <c r="B17" s="82">
        <v>0</v>
      </c>
      <c r="C17" s="77">
        <v>0</v>
      </c>
      <c r="D17" s="77">
        <v>0</v>
      </c>
      <c r="E17" s="77">
        <v>0</v>
      </c>
      <c r="F17" s="77">
        <v>0</v>
      </c>
      <c r="G17" s="77">
        <v>0</v>
      </c>
      <c r="H17" s="77">
        <v>0</v>
      </c>
      <c r="I17" s="285">
        <f t="shared" si="4"/>
        <v>0</v>
      </c>
      <c r="J17" s="108"/>
      <c r="K17" s="167"/>
      <c r="L17" s="115"/>
      <c r="M17" s="115"/>
      <c r="N17" s="163"/>
      <c r="O17" s="167"/>
      <c r="P17" s="115"/>
      <c r="Q17" s="115"/>
      <c r="R17" s="163"/>
      <c r="S17" s="167"/>
      <c r="T17" s="115"/>
      <c r="U17" s="115"/>
      <c r="V17" s="163"/>
      <c r="W17" s="167"/>
      <c r="X17" s="115"/>
      <c r="Y17" s="115"/>
      <c r="Z17" s="163"/>
      <c r="AA17" s="115"/>
      <c r="AB17" s="115"/>
      <c r="AC17" s="115"/>
      <c r="AD17" s="163"/>
      <c r="AE17" s="167"/>
      <c r="AF17" s="115"/>
      <c r="AG17" s="115"/>
      <c r="AH17" s="163"/>
      <c r="AI17" s="115"/>
      <c r="AJ17" s="115"/>
      <c r="AK17" s="115"/>
      <c r="AL17" s="115"/>
      <c r="AM17" s="119">
        <f t="shared" si="5"/>
        <v>0</v>
      </c>
      <c r="AN17" s="118">
        <f t="shared" si="6"/>
        <v>0</v>
      </c>
      <c r="AO17" s="118">
        <f t="shared" si="7"/>
        <v>0</v>
      </c>
      <c r="AP17" s="118">
        <f t="shared" si="8"/>
        <v>0</v>
      </c>
      <c r="AQ17" s="397"/>
      <c r="AR17" s="131"/>
      <c r="AS17" s="131"/>
      <c r="AT17" s="131"/>
      <c r="AU17" s="131"/>
      <c r="AV17" s="131"/>
      <c r="AW17" s="131"/>
      <c r="AX17" s="131"/>
      <c r="AY17" s="131"/>
      <c r="AZ17" s="131"/>
      <c r="BA17" s="131"/>
      <c r="BB17" s="131"/>
      <c r="BC17" s="131"/>
      <c r="BD17" s="398"/>
      <c r="BE17" s="82">
        <f t="shared" si="16"/>
        <v>0</v>
      </c>
      <c r="BF17" s="77">
        <f t="shared" si="16"/>
        <v>0</v>
      </c>
      <c r="BG17" s="138">
        <f>AQ17+((AR17-AQ17)*'9. BE assumptions'!AC17)</f>
        <v>0</v>
      </c>
      <c r="BH17" s="139">
        <f>AS17+((AT17-AS17)*'9. BE assumptions'!AD17)</f>
        <v>0</v>
      </c>
      <c r="BI17" s="139">
        <f>AU17+((AV17-AU17)*'9. BE assumptions'!AE17)</f>
        <v>0</v>
      </c>
      <c r="BJ17" s="139">
        <f>AW17+((AX17-AW17)*'9. BE assumptions'!AF17)</f>
        <v>0</v>
      </c>
      <c r="BK17" s="139">
        <f>AY17+((AZ17-AY17)*'9. BE assumptions'!AG17)</f>
        <v>0</v>
      </c>
      <c r="BL17" s="139">
        <f>BA17+((BB17-BA17)*'9. BE assumptions'!AH17)</f>
        <v>0</v>
      </c>
      <c r="BM17" s="140">
        <f>BC17+((BD17-BC17)*'9. BE assumptions'!AI17)</f>
        <v>0</v>
      </c>
      <c r="BN17" s="139">
        <f t="shared" si="17"/>
        <v>0</v>
      </c>
      <c r="BO17" s="140">
        <f t="shared" si="18"/>
        <v>0</v>
      </c>
      <c r="BP17" s="79"/>
      <c r="BQ17" s="82">
        <f>B17/100*'8. GVA assumptions'!$F$7</f>
        <v>0</v>
      </c>
      <c r="BR17" s="77">
        <f>C17/100*'8. GVA assumptions'!$F$9</f>
        <v>0</v>
      </c>
      <c r="BS17" s="77">
        <f>D17/100*'8. GVA assumptions'!$F$12</f>
        <v>0</v>
      </c>
      <c r="BT17" s="77">
        <f>E17/100*'8. GVA assumptions'!$F$13</f>
        <v>0</v>
      </c>
      <c r="BU17" s="77">
        <f>F17/100*'8. GVA assumptions'!$F$14</f>
        <v>0</v>
      </c>
      <c r="BV17" s="77">
        <f>G17/100*'8. GVA assumptions'!$F$15</f>
        <v>0</v>
      </c>
      <c r="BW17" s="77">
        <f>H17/100*'8. GVA assumptions'!$F$16</f>
        <v>0</v>
      </c>
      <c r="BX17" s="285">
        <f t="shared" si="19"/>
        <v>0</v>
      </c>
      <c r="BY17" s="79"/>
      <c r="BZ17" s="82">
        <f>K17/100*'8. GVA assumptions'!$F$7</f>
        <v>0</v>
      </c>
      <c r="CA17" s="77">
        <f>L17/100*'8. GVA assumptions'!$F$7</f>
        <v>0</v>
      </c>
      <c r="CB17" s="77">
        <f>M17/100*'8. GVA assumptions'!$F$7</f>
        <v>0</v>
      </c>
      <c r="CC17" s="78">
        <f>N17/100*'8. GVA assumptions'!$F$7</f>
        <v>0</v>
      </c>
      <c r="CD17" s="82">
        <f>O17/100*'8. GVA assumptions'!$F$9</f>
        <v>0</v>
      </c>
      <c r="CE17" s="77">
        <f>P17/100*'8. GVA assumptions'!$F$9</f>
        <v>0</v>
      </c>
      <c r="CF17" s="77">
        <f>Q17/100*'8. GVA assumptions'!$F$9</f>
        <v>0</v>
      </c>
      <c r="CG17" s="78">
        <f>R17/100*'8. GVA assumptions'!$F$9</f>
        <v>0</v>
      </c>
      <c r="CH17" s="82">
        <f>S17/100*'8. GVA assumptions'!$F$12</f>
        <v>0</v>
      </c>
      <c r="CI17" s="77">
        <f>T17/100*'8. GVA assumptions'!$F$12</f>
        <v>0</v>
      </c>
      <c r="CJ17" s="77">
        <f>U17/100*'8. GVA assumptions'!$F$12</f>
        <v>0</v>
      </c>
      <c r="CK17" s="78">
        <f>V17/100*'8. GVA assumptions'!$F$12</f>
        <v>0</v>
      </c>
      <c r="CL17" s="82">
        <f>W17/100*'8. GVA assumptions'!$F$13</f>
        <v>0</v>
      </c>
      <c r="CM17" s="77">
        <f>X17/100*'8. GVA assumptions'!$F$13</f>
        <v>0</v>
      </c>
      <c r="CN17" s="77">
        <f>Y17/100*'8. GVA assumptions'!$F$13</f>
        <v>0</v>
      </c>
      <c r="CO17" s="78">
        <f>Z17/100*'8. GVA assumptions'!$F$13</f>
        <v>0</v>
      </c>
      <c r="CP17" s="82">
        <f>AA17/100*'8. GVA assumptions'!$F$14</f>
        <v>0</v>
      </c>
      <c r="CQ17" s="77">
        <f>AB17/100*'8. GVA assumptions'!$F$14</f>
        <v>0</v>
      </c>
      <c r="CR17" s="77">
        <f>AC17/100*'8. GVA assumptions'!$F$14</f>
        <v>0</v>
      </c>
      <c r="CS17" s="78">
        <f>AD17/100*'8. GVA assumptions'!$F$14</f>
        <v>0</v>
      </c>
      <c r="CT17" s="82">
        <f>AE17/100*'8. GVA assumptions'!$F$15</f>
        <v>0</v>
      </c>
      <c r="CU17" s="77">
        <f>AF17/100*'8. GVA assumptions'!$F$15</f>
        <v>0</v>
      </c>
      <c r="CV17" s="77">
        <f>AG17/100*'8. GVA assumptions'!$F$15</f>
        <v>0</v>
      </c>
      <c r="CW17" s="78">
        <f>AH17/100*'8. GVA assumptions'!$F$15</f>
        <v>0</v>
      </c>
      <c r="CX17" s="82">
        <f>AI17/100*'8. GVA assumptions'!$F$16</f>
        <v>0</v>
      </c>
      <c r="CY17" s="77">
        <f>AJ17/100*'8. GVA assumptions'!$F$16</f>
        <v>0</v>
      </c>
      <c r="CZ17" s="77">
        <f>AK17/100*'8. GVA assumptions'!$F$16</f>
        <v>0</v>
      </c>
      <c r="DA17" s="78">
        <f>AL17/100*'8. GVA assumptions'!$F$16</f>
        <v>0</v>
      </c>
      <c r="DB17" s="82">
        <f t="shared" si="26"/>
        <v>0</v>
      </c>
      <c r="DC17" s="77">
        <f t="shared" si="44"/>
        <v>0</v>
      </c>
      <c r="DD17" s="77">
        <f t="shared" si="2"/>
        <v>0</v>
      </c>
      <c r="DE17" s="78">
        <f t="shared" si="25"/>
        <v>0</v>
      </c>
      <c r="DF17" s="77">
        <f>AQ17/100*'8. GVA assumptions'!$F$7</f>
        <v>0</v>
      </c>
      <c r="DG17" s="78">
        <f>AR17/100*'8. GVA assumptions'!$F$7</f>
        <v>0</v>
      </c>
      <c r="DH17" s="77">
        <f>AS17/100*'8. GVA assumptions'!$F$9</f>
        <v>0</v>
      </c>
      <c r="DI17" s="78">
        <f>AT17/100*'8. GVA assumptions'!$F$9</f>
        <v>0</v>
      </c>
      <c r="DJ17" s="77">
        <f>AU17/100*'8. GVA assumptions'!$F$12</f>
        <v>0</v>
      </c>
      <c r="DK17" s="78">
        <f>AV17/100*'8. GVA assumptions'!$F$12</f>
        <v>0</v>
      </c>
      <c r="DL17" s="77">
        <f>AW17/100*'8. GVA assumptions'!$F$13</f>
        <v>0</v>
      </c>
      <c r="DM17" s="78">
        <f>AX17/100*'8. GVA assumptions'!$F$13</f>
        <v>0</v>
      </c>
      <c r="DN17" s="82">
        <f>AY17/100*'8. GVA assumptions'!$F$14</f>
        <v>0</v>
      </c>
      <c r="DO17" s="78">
        <f>AZ17/100*'8. GVA assumptions'!$F$14</f>
        <v>0</v>
      </c>
      <c r="DP17" s="82">
        <f>BA17/100*'8. GVA assumptions'!$F$15</f>
        <v>0</v>
      </c>
      <c r="DQ17" s="78">
        <f>BB17/100*'8. GVA assumptions'!$F$15</f>
        <v>0</v>
      </c>
      <c r="DR17" s="77">
        <f>BC17/100*'8. GVA assumptions'!$F$16</f>
        <v>0</v>
      </c>
      <c r="DS17" s="77">
        <f>BD17/100*'8. GVA assumptions'!$F$16</f>
        <v>0</v>
      </c>
      <c r="DT17" s="82">
        <f t="shared" si="21"/>
        <v>0</v>
      </c>
      <c r="DU17" s="77">
        <f t="shared" si="22"/>
        <v>0</v>
      </c>
      <c r="DV17" s="95">
        <f>BG17/100*'8. GVA assumptions'!$F$7</f>
        <v>0</v>
      </c>
      <c r="DW17" s="77">
        <f>BH17/100*'8. GVA assumptions'!$F$9</f>
        <v>0</v>
      </c>
      <c r="DX17" s="77">
        <f>BI17/100*'8. GVA assumptions'!$F$12</f>
        <v>0</v>
      </c>
      <c r="DY17" s="77">
        <f>BJ17/100*'8. GVA assumptions'!$F$13</f>
        <v>0</v>
      </c>
      <c r="DZ17" s="77">
        <f>BK17/100*'8. GVA assumptions'!$F$14</f>
        <v>0</v>
      </c>
      <c r="EA17" s="77">
        <f>BL17/100*'8. GVA assumptions'!$F$15</f>
        <v>0</v>
      </c>
      <c r="EB17" s="78">
        <f>BM17/100*'8. GVA assumptions'!$F$16</f>
        <v>0</v>
      </c>
      <c r="EC17" s="134">
        <f t="shared" si="23"/>
        <v>0</v>
      </c>
      <c r="ED17" s="140">
        <f t="shared" si="24"/>
        <v>0</v>
      </c>
    </row>
    <row r="18" spans="1:134" s="80" customFormat="1">
      <c r="A18" s="378" t="s">
        <v>416</v>
      </c>
      <c r="B18" s="82">
        <v>1.8829999999999998E-5</v>
      </c>
      <c r="C18" s="77">
        <v>5.2413000000000004E-4</v>
      </c>
      <c r="D18" s="77">
        <v>0</v>
      </c>
      <c r="E18" s="77">
        <v>4.8511300000000004E-3</v>
      </c>
      <c r="F18" s="77">
        <v>1.7430000000000001E-5</v>
      </c>
      <c r="G18" s="77">
        <v>7.5500000000000006E-5</v>
      </c>
      <c r="H18" s="77">
        <v>0</v>
      </c>
      <c r="I18" s="285">
        <f t="shared" si="4"/>
        <v>5.4870200000000004E-3</v>
      </c>
      <c r="J18" s="108"/>
      <c r="K18" s="167">
        <v>1.8829999999999998E-5</v>
      </c>
      <c r="L18" s="102"/>
      <c r="M18" s="115"/>
      <c r="N18" s="163"/>
      <c r="O18" s="167">
        <v>5.2413000000000004E-4</v>
      </c>
      <c r="P18" s="102"/>
      <c r="Q18" s="115"/>
      <c r="R18" s="163"/>
      <c r="S18" s="167">
        <v>0</v>
      </c>
      <c r="T18" s="102"/>
      <c r="U18" s="115"/>
      <c r="V18" s="163"/>
      <c r="W18" s="167">
        <v>4.8511300000000004E-3</v>
      </c>
      <c r="X18" s="102"/>
      <c r="Y18" s="115"/>
      <c r="Z18" s="163"/>
      <c r="AA18" s="115">
        <v>1.7430000000000001E-5</v>
      </c>
      <c r="AB18" s="102"/>
      <c r="AC18" s="115"/>
      <c r="AD18" s="163"/>
      <c r="AE18" s="167">
        <v>7.5500000000000006E-5</v>
      </c>
      <c r="AF18" s="102"/>
      <c r="AG18" s="115"/>
      <c r="AH18" s="163"/>
      <c r="AI18" s="115"/>
      <c r="AJ18" s="115"/>
      <c r="AK18" s="115"/>
      <c r="AL18" s="115"/>
      <c r="AM18" s="119">
        <f t="shared" si="5"/>
        <v>5.4870200000000004E-3</v>
      </c>
      <c r="AN18" s="118">
        <f t="shared" si="6"/>
        <v>0</v>
      </c>
      <c r="AO18" s="118">
        <f t="shared" si="7"/>
        <v>0</v>
      </c>
      <c r="AP18" s="118">
        <f t="shared" si="8"/>
        <v>0</v>
      </c>
      <c r="AQ18" s="397">
        <f>K18</f>
        <v>1.8829999999999998E-5</v>
      </c>
      <c r="AR18" s="131">
        <f t="shared" ref="AR18:AR21" si="45">K18</f>
        <v>1.8829999999999998E-5</v>
      </c>
      <c r="AS18" s="131">
        <f>O18</f>
        <v>5.2413000000000004E-4</v>
      </c>
      <c r="AT18" s="131">
        <f>O18</f>
        <v>5.2413000000000004E-4</v>
      </c>
      <c r="AU18" s="131">
        <f>S18</f>
        <v>0</v>
      </c>
      <c r="AV18" s="131">
        <f>S18</f>
        <v>0</v>
      </c>
      <c r="AW18" s="131">
        <f>W18</f>
        <v>4.8511300000000004E-3</v>
      </c>
      <c r="AX18" s="131">
        <f>W18</f>
        <v>4.8511300000000004E-3</v>
      </c>
      <c r="AY18" s="131">
        <f>AA18</f>
        <v>1.7430000000000001E-5</v>
      </c>
      <c r="AZ18" s="131">
        <f>AA18</f>
        <v>1.7430000000000001E-5</v>
      </c>
      <c r="BA18" s="131">
        <f>AE18</f>
        <v>7.5500000000000006E-5</v>
      </c>
      <c r="BB18" s="131">
        <f>AE18</f>
        <v>7.5500000000000006E-5</v>
      </c>
      <c r="BC18" s="131"/>
      <c r="BD18" s="398"/>
      <c r="BE18" s="82">
        <f t="shared" si="16"/>
        <v>5.4870200000000004E-3</v>
      </c>
      <c r="BF18" s="77">
        <f t="shared" si="16"/>
        <v>5.4870200000000004E-3</v>
      </c>
      <c r="BG18" s="138">
        <f>AQ18+((AR18-AQ18)*'9. BE assumptions'!AC18)</f>
        <v>1.8829999999999998E-5</v>
      </c>
      <c r="BH18" s="139">
        <f>AS18+((AT18-AS18)*'9. BE assumptions'!AD18)</f>
        <v>5.2413000000000004E-4</v>
      </c>
      <c r="BI18" s="139">
        <f>AU18+((AV18-AU18)*'9. BE assumptions'!AE18)</f>
        <v>0</v>
      </c>
      <c r="BJ18" s="139">
        <f>AW18+((AX18-AW18)*'9. BE assumptions'!AF18)</f>
        <v>4.8511300000000004E-3</v>
      </c>
      <c r="BK18" s="139">
        <f>AY18+((AZ18-AY18)*'9. BE assumptions'!AG18)</f>
        <v>1.7430000000000001E-5</v>
      </c>
      <c r="BL18" s="139">
        <f>BA18+((BB18-BA18)*'9. BE assumptions'!AH18)</f>
        <v>7.5500000000000006E-5</v>
      </c>
      <c r="BM18" s="140">
        <f>BC18+((BD18-BC18)*'9. BE assumptions'!AI18)</f>
        <v>0</v>
      </c>
      <c r="BN18" s="139">
        <f t="shared" si="17"/>
        <v>5.4870200000000004E-3</v>
      </c>
      <c r="BO18" s="140">
        <f t="shared" si="18"/>
        <v>7.798374116587832E-2</v>
      </c>
      <c r="BP18" s="79"/>
      <c r="BQ18" s="82">
        <f>B18/100*'8. GVA assumptions'!$F$7</f>
        <v>7.8629345746997051E-6</v>
      </c>
      <c r="BR18" s="77">
        <f>C18/100*'8. GVA assumptions'!$F$9</f>
        <v>1.9571635949468843E-4</v>
      </c>
      <c r="BS18" s="77">
        <f>D18/100*'8. GVA assumptions'!$F$12</f>
        <v>0</v>
      </c>
      <c r="BT18" s="77">
        <f>E18/100*'8. GVA assumptions'!$F$13</f>
        <v>2.3490065508569827E-3</v>
      </c>
      <c r="BU18" s="77">
        <f>F18/100*'8. GVA assumptions'!$F$14</f>
        <v>7.7242027745332307E-6</v>
      </c>
      <c r="BV18" s="77">
        <f>G18/100*'8. GVA assumptions'!$F$15</f>
        <v>4.4340718480198831E-5</v>
      </c>
      <c r="BW18" s="77">
        <f>H18/100*'8. GVA assumptions'!$F$16</f>
        <v>0</v>
      </c>
      <c r="BX18" s="285">
        <f t="shared" si="19"/>
        <v>2.6046507661811025E-3</v>
      </c>
      <c r="BY18" s="79"/>
      <c r="BZ18" s="82">
        <f>K18/100*'8. GVA assumptions'!$F$7</f>
        <v>7.8629345746997051E-6</v>
      </c>
      <c r="CA18" s="77">
        <f>L18/100*'8. GVA assumptions'!$F$7</f>
        <v>0</v>
      </c>
      <c r="CB18" s="77">
        <f>M18/100*'8. GVA assumptions'!$F$7</f>
        <v>0</v>
      </c>
      <c r="CC18" s="78">
        <f>N18/100*'8. GVA assumptions'!$F$7</f>
        <v>0</v>
      </c>
      <c r="CD18" s="82">
        <f>O18/100*'8. GVA assumptions'!$F$9</f>
        <v>1.9571635949468843E-4</v>
      </c>
      <c r="CE18" s="77">
        <f>P18/100*'8. GVA assumptions'!$F$9</f>
        <v>0</v>
      </c>
      <c r="CF18" s="77">
        <f>Q18/100*'8. GVA assumptions'!$F$9</f>
        <v>0</v>
      </c>
      <c r="CG18" s="78">
        <f>R18/100*'8. GVA assumptions'!$F$9</f>
        <v>0</v>
      </c>
      <c r="CH18" s="82">
        <f>S18/100*'8. GVA assumptions'!$F$12</f>
        <v>0</v>
      </c>
      <c r="CI18" s="77">
        <f>T18/100*'8. GVA assumptions'!$F$12</f>
        <v>0</v>
      </c>
      <c r="CJ18" s="77">
        <f>U18/100*'8. GVA assumptions'!$F$12</f>
        <v>0</v>
      </c>
      <c r="CK18" s="78">
        <f>V18/100*'8. GVA assumptions'!$F$12</f>
        <v>0</v>
      </c>
      <c r="CL18" s="82">
        <f>W18/100*'8. GVA assumptions'!$F$13</f>
        <v>2.3490065508569827E-3</v>
      </c>
      <c r="CM18" s="77">
        <f>X18/100*'8. GVA assumptions'!$F$13</f>
        <v>0</v>
      </c>
      <c r="CN18" s="77">
        <f>Y18/100*'8. GVA assumptions'!$F$13</f>
        <v>0</v>
      </c>
      <c r="CO18" s="78">
        <f>Z18/100*'8. GVA assumptions'!$F$13</f>
        <v>0</v>
      </c>
      <c r="CP18" s="82">
        <f>AA18/100*'8. GVA assumptions'!$F$14</f>
        <v>7.7242027745332307E-6</v>
      </c>
      <c r="CQ18" s="77">
        <f>AB18/100*'8. GVA assumptions'!$F$14</f>
        <v>0</v>
      </c>
      <c r="CR18" s="77">
        <f>AC18/100*'8. GVA assumptions'!$F$14</f>
        <v>0</v>
      </c>
      <c r="CS18" s="78">
        <f>AD18/100*'8. GVA assumptions'!$F$14</f>
        <v>0</v>
      </c>
      <c r="CT18" s="82">
        <f>AE18/100*'8. GVA assumptions'!$F$15</f>
        <v>4.4340718480198831E-5</v>
      </c>
      <c r="CU18" s="77">
        <f>AF18/100*'8. GVA assumptions'!$F$15</f>
        <v>0</v>
      </c>
      <c r="CV18" s="77">
        <f>AG18/100*'8. GVA assumptions'!$F$15</f>
        <v>0</v>
      </c>
      <c r="CW18" s="78">
        <f>AH18/100*'8. GVA assumptions'!$F$15</f>
        <v>0</v>
      </c>
      <c r="CX18" s="82">
        <f>AI18/100*'8. GVA assumptions'!$F$16</f>
        <v>0</v>
      </c>
      <c r="CY18" s="77">
        <f>AJ18/100*'8. GVA assumptions'!$F$16</f>
        <v>0</v>
      </c>
      <c r="CZ18" s="77">
        <f>AK18/100*'8. GVA assumptions'!$F$16</f>
        <v>0</v>
      </c>
      <c r="DA18" s="78">
        <f>AL18/100*'8. GVA assumptions'!$F$16</f>
        <v>0</v>
      </c>
      <c r="DB18" s="82">
        <f t="shared" si="26"/>
        <v>2.6046507661811025E-3</v>
      </c>
      <c r="DC18" s="77">
        <f t="shared" si="44"/>
        <v>0</v>
      </c>
      <c r="DD18" s="77">
        <f t="shared" si="2"/>
        <v>0</v>
      </c>
      <c r="DE18" s="78">
        <f t="shared" si="25"/>
        <v>0</v>
      </c>
      <c r="DF18" s="77">
        <f>AQ18/100*'8. GVA assumptions'!$F$7</f>
        <v>7.8629345746997051E-6</v>
      </c>
      <c r="DG18" s="78">
        <f>AR18/100*'8. GVA assumptions'!$F$7</f>
        <v>7.8629345746997051E-6</v>
      </c>
      <c r="DH18" s="77">
        <f>AS18/100*'8. GVA assumptions'!$F$9</f>
        <v>1.9571635949468843E-4</v>
      </c>
      <c r="DI18" s="78">
        <f>AT18/100*'8. GVA assumptions'!$F$9</f>
        <v>1.9571635949468843E-4</v>
      </c>
      <c r="DJ18" s="77">
        <f>AU18/100*'8. GVA assumptions'!$F$12</f>
        <v>0</v>
      </c>
      <c r="DK18" s="78">
        <f>AV18/100*'8. GVA assumptions'!$F$12</f>
        <v>0</v>
      </c>
      <c r="DL18" s="77">
        <f>AW18/100*'8. GVA assumptions'!$F$13</f>
        <v>2.3490065508569827E-3</v>
      </c>
      <c r="DM18" s="78">
        <f>AX18/100*'8. GVA assumptions'!$F$13</f>
        <v>2.3490065508569827E-3</v>
      </c>
      <c r="DN18" s="82">
        <f>AY18/100*'8. GVA assumptions'!$F$14</f>
        <v>7.7242027745332307E-6</v>
      </c>
      <c r="DO18" s="78">
        <f>AZ18/100*'8. GVA assumptions'!$F$14</f>
        <v>7.7242027745332307E-6</v>
      </c>
      <c r="DP18" s="82">
        <f>BA18/100*'8. GVA assumptions'!$F$15</f>
        <v>4.4340718480198831E-5</v>
      </c>
      <c r="DQ18" s="78">
        <f>BB18/100*'8. GVA assumptions'!$F$15</f>
        <v>4.4340718480198831E-5</v>
      </c>
      <c r="DR18" s="77">
        <f>BC18/100*'8. GVA assumptions'!$F$16</f>
        <v>0</v>
      </c>
      <c r="DS18" s="77">
        <f>BD18/100*'8. GVA assumptions'!$F$16</f>
        <v>0</v>
      </c>
      <c r="DT18" s="82">
        <f t="shared" si="21"/>
        <v>2.6046507661811025E-3</v>
      </c>
      <c r="DU18" s="77">
        <f t="shared" si="22"/>
        <v>2.6046507661811025E-3</v>
      </c>
      <c r="DV18" s="95">
        <f>BG18/100*'8. GVA assumptions'!$F$7</f>
        <v>7.8629345746997051E-6</v>
      </c>
      <c r="DW18" s="77">
        <f>BH18/100*'8. GVA assumptions'!$F$9</f>
        <v>1.9571635949468843E-4</v>
      </c>
      <c r="DX18" s="77">
        <f>BI18/100*'8. GVA assumptions'!$F$12</f>
        <v>0</v>
      </c>
      <c r="DY18" s="77">
        <f>BJ18/100*'8. GVA assumptions'!$F$13</f>
        <v>2.3490065508569827E-3</v>
      </c>
      <c r="DZ18" s="77">
        <f>BK18/100*'8. GVA assumptions'!$F$14</f>
        <v>7.7242027745332307E-6</v>
      </c>
      <c r="EA18" s="77">
        <f>BL18/100*'8. GVA assumptions'!$F$15</f>
        <v>4.4340718480198831E-5</v>
      </c>
      <c r="EB18" s="78">
        <f>BM18/100*'8. GVA assumptions'!$F$16</f>
        <v>0</v>
      </c>
      <c r="EC18" s="134">
        <f t="shared" si="23"/>
        <v>2.6046507661811025E-3</v>
      </c>
      <c r="ED18" s="140">
        <f t="shared" si="24"/>
        <v>3.7018347149704894E-2</v>
      </c>
    </row>
    <row r="19" spans="1:134" s="80" customFormat="1">
      <c r="A19" s="455" t="s">
        <v>415</v>
      </c>
      <c r="B19" s="82">
        <v>0</v>
      </c>
      <c r="C19" s="77">
        <v>2.7540000000000001E-5</v>
      </c>
      <c r="D19" s="77">
        <v>0</v>
      </c>
      <c r="E19" s="77">
        <v>1.8307439999999998E-2</v>
      </c>
      <c r="F19" s="77">
        <v>3.2851000000000001E-4</v>
      </c>
      <c r="G19" s="77">
        <v>5.1869999999999996E-5</v>
      </c>
      <c r="H19" s="77">
        <v>0</v>
      </c>
      <c r="I19" s="285">
        <f t="shared" si="4"/>
        <v>1.8715359999999997E-2</v>
      </c>
      <c r="J19" s="108"/>
      <c r="K19" s="167">
        <v>0</v>
      </c>
      <c r="L19" s="102"/>
      <c r="M19" s="115"/>
      <c r="N19" s="163"/>
      <c r="O19" s="167">
        <v>2.7540000000000001E-5</v>
      </c>
      <c r="P19" s="102"/>
      <c r="Q19" s="115"/>
      <c r="R19" s="163"/>
      <c r="S19" s="167">
        <v>0</v>
      </c>
      <c r="T19" s="102"/>
      <c r="U19" s="115"/>
      <c r="V19" s="163"/>
      <c r="W19" s="167">
        <v>1.8307439999999998E-2</v>
      </c>
      <c r="X19" s="102"/>
      <c r="Y19" s="115"/>
      <c r="Z19" s="163"/>
      <c r="AA19" s="115">
        <v>3.2851000000000001E-4</v>
      </c>
      <c r="AB19" s="102"/>
      <c r="AC19" s="115"/>
      <c r="AD19" s="163"/>
      <c r="AE19" s="167">
        <v>5.1869999999999996E-5</v>
      </c>
      <c r="AF19" s="102"/>
      <c r="AG19" s="115"/>
      <c r="AH19" s="163"/>
      <c r="AI19" s="115">
        <v>0</v>
      </c>
      <c r="AJ19" s="102"/>
      <c r="AK19" s="115"/>
      <c r="AL19" s="115"/>
      <c r="AM19" s="119">
        <f t="shared" si="5"/>
        <v>1.8715359999999997E-2</v>
      </c>
      <c r="AN19" s="118">
        <f t="shared" si="6"/>
        <v>0</v>
      </c>
      <c r="AO19" s="118">
        <f t="shared" si="7"/>
        <v>0</v>
      </c>
      <c r="AP19" s="118">
        <f t="shared" si="8"/>
        <v>0</v>
      </c>
      <c r="AQ19" s="397">
        <f>K19</f>
        <v>0</v>
      </c>
      <c r="AR19" s="131">
        <f t="shared" si="45"/>
        <v>0</v>
      </c>
      <c r="AS19" s="131">
        <f>O19</f>
        <v>2.7540000000000001E-5</v>
      </c>
      <c r="AT19" s="131">
        <f>O19</f>
        <v>2.7540000000000001E-5</v>
      </c>
      <c r="AU19" s="131">
        <f>S19</f>
        <v>0</v>
      </c>
      <c r="AV19" s="131">
        <f>S19</f>
        <v>0</v>
      </c>
      <c r="AW19" s="131">
        <f>W19</f>
        <v>1.8307439999999998E-2</v>
      </c>
      <c r="AX19" s="131">
        <f>W19</f>
        <v>1.8307439999999998E-2</v>
      </c>
      <c r="AY19" s="131">
        <f>AA19</f>
        <v>3.2851000000000001E-4</v>
      </c>
      <c r="AZ19" s="131">
        <f>AA19</f>
        <v>3.2851000000000001E-4</v>
      </c>
      <c r="BA19" s="131">
        <f>AE19</f>
        <v>5.1869999999999996E-5</v>
      </c>
      <c r="BB19" s="131">
        <f>AE19</f>
        <v>5.1869999999999996E-5</v>
      </c>
      <c r="BC19" s="131">
        <f>AI19</f>
        <v>0</v>
      </c>
      <c r="BD19" s="398">
        <f t="shared" si="39"/>
        <v>0</v>
      </c>
      <c r="BE19" s="82">
        <f>AQ19+AS19+AU19+AW19+AY19+BA19+BC19</f>
        <v>1.8715359999999997E-2</v>
      </c>
      <c r="BF19" s="77">
        <f>AR19+AT19+AV19+AX19+AZ19+BB19+BD19</f>
        <v>1.8715359999999997E-2</v>
      </c>
      <c r="BG19" s="138">
        <f>AQ19+((AR19-AQ19)*'9. BE assumptions'!AC19)</f>
        <v>0</v>
      </c>
      <c r="BH19" s="139">
        <f>AS19+((AT19-AS19)*'9. BE assumptions'!AD19)</f>
        <v>2.7540000000000001E-5</v>
      </c>
      <c r="BI19" s="139">
        <f>AU19+((AV19-AU19)*'9. BE assumptions'!AE19)</f>
        <v>0</v>
      </c>
      <c r="BJ19" s="139">
        <f>AW19+((AX19-AW19)*'9. BE assumptions'!AF19)</f>
        <v>1.8307439999999998E-2</v>
      </c>
      <c r="BK19" s="139">
        <f>AY19+((AZ19-AY19)*'9. BE assumptions'!AG19)</f>
        <v>3.2851000000000001E-4</v>
      </c>
      <c r="BL19" s="139">
        <f>BA19+((BB19-BA19)*'9. BE assumptions'!AH19)</f>
        <v>5.1869999999999996E-5</v>
      </c>
      <c r="BM19" s="140">
        <f>BC19+((BD19-BC19)*'9. BE assumptions'!AI19)</f>
        <v>0</v>
      </c>
      <c r="BN19" s="139">
        <f t="shared" si="17"/>
        <v>1.8715359999999997E-2</v>
      </c>
      <c r="BO19" s="140">
        <f t="shared" si="18"/>
        <v>0.26599024426122603</v>
      </c>
      <c r="BP19" s="79"/>
      <c r="BQ19" s="82">
        <f>B19/100*'8. GVA assumptions'!$F$7</f>
        <v>0</v>
      </c>
      <c r="BR19" s="77">
        <f>C19/100*'8. GVA assumptions'!$F$9</f>
        <v>1.0283762693384692E-5</v>
      </c>
      <c r="BS19" s="77">
        <f>D19/100*'8. GVA assumptions'!$F$12</f>
        <v>0</v>
      </c>
      <c r="BT19" s="77">
        <f>E19/100*'8. GVA assumptions'!$F$13</f>
        <v>8.8647998485757232E-3</v>
      </c>
      <c r="BU19" s="77">
        <f>F19/100*'8. GVA assumptions'!$F$14</f>
        <v>1.4558105871841147E-4</v>
      </c>
      <c r="BV19" s="77">
        <f>G19/100*'8. GVA assumptions'!$F$15</f>
        <v>3.046295453732335E-5</v>
      </c>
      <c r="BW19" s="77">
        <f>H19/100*'8. GVA assumptions'!$F$16</f>
        <v>0</v>
      </c>
      <c r="BX19" s="285">
        <f t="shared" si="19"/>
        <v>9.0511276245248407E-3</v>
      </c>
      <c r="BY19" s="79"/>
      <c r="BZ19" s="82">
        <f>K19/100*'8. GVA assumptions'!$F$7</f>
        <v>0</v>
      </c>
      <c r="CA19" s="77">
        <f>L19/100*'8. GVA assumptions'!$F$7</f>
        <v>0</v>
      </c>
      <c r="CB19" s="77">
        <f>M19/100*'8. GVA assumptions'!$F$7</f>
        <v>0</v>
      </c>
      <c r="CC19" s="78">
        <f>N19/100*'8. GVA assumptions'!$F$7</f>
        <v>0</v>
      </c>
      <c r="CD19" s="82">
        <f>O19/100*'8. GVA assumptions'!$F$9</f>
        <v>1.0283762693384692E-5</v>
      </c>
      <c r="CE19" s="77">
        <f>P19/100*'8. GVA assumptions'!$F$9</f>
        <v>0</v>
      </c>
      <c r="CF19" s="77">
        <f>Q19/100*'8. GVA assumptions'!$F$9</f>
        <v>0</v>
      </c>
      <c r="CG19" s="78">
        <f>R19/100*'8. GVA assumptions'!$F$9</f>
        <v>0</v>
      </c>
      <c r="CH19" s="82">
        <f>S19/100*'8. GVA assumptions'!$F$12</f>
        <v>0</v>
      </c>
      <c r="CI19" s="77">
        <f>T19/100*'8. GVA assumptions'!$F$12</f>
        <v>0</v>
      </c>
      <c r="CJ19" s="77">
        <f>U19/100*'8. GVA assumptions'!$F$12</f>
        <v>0</v>
      </c>
      <c r="CK19" s="78">
        <f>V19/100*'8. GVA assumptions'!$F$12</f>
        <v>0</v>
      </c>
      <c r="CL19" s="82">
        <f>W19/100*'8. GVA assumptions'!$F$13</f>
        <v>8.8647998485757232E-3</v>
      </c>
      <c r="CM19" s="77">
        <f>X19/100*'8. GVA assumptions'!$F$13</f>
        <v>0</v>
      </c>
      <c r="CN19" s="77">
        <f>Y19/100*'8. GVA assumptions'!$F$13</f>
        <v>0</v>
      </c>
      <c r="CO19" s="78">
        <f>Z19/100*'8. GVA assumptions'!$F$13</f>
        <v>0</v>
      </c>
      <c r="CP19" s="82">
        <f>AA19/100*'8. GVA assumptions'!$F$14</f>
        <v>1.4558105871841147E-4</v>
      </c>
      <c r="CQ19" s="77">
        <f>AB19/100*'8. GVA assumptions'!$F$14</f>
        <v>0</v>
      </c>
      <c r="CR19" s="77">
        <f>AC19/100*'8. GVA assumptions'!$F$14</f>
        <v>0</v>
      </c>
      <c r="CS19" s="78">
        <f>AD19/100*'8. GVA assumptions'!$F$14</f>
        <v>0</v>
      </c>
      <c r="CT19" s="82">
        <f>AE19/100*'8. GVA assumptions'!$F$15</f>
        <v>3.046295453732335E-5</v>
      </c>
      <c r="CU19" s="77">
        <f>AF19/100*'8. GVA assumptions'!$F$15</f>
        <v>0</v>
      </c>
      <c r="CV19" s="77">
        <f>AG19/100*'8. GVA assumptions'!$F$15</f>
        <v>0</v>
      </c>
      <c r="CW19" s="78">
        <f>AH19/100*'8. GVA assumptions'!$F$15</f>
        <v>0</v>
      </c>
      <c r="CX19" s="82">
        <f>AI19/100*'8. GVA assumptions'!$F$16</f>
        <v>0</v>
      </c>
      <c r="CY19" s="77">
        <f>AJ19/100*'8. GVA assumptions'!$F$16</f>
        <v>0</v>
      </c>
      <c r="CZ19" s="77">
        <f>AK19/100*'8. GVA assumptions'!$F$16</f>
        <v>0</v>
      </c>
      <c r="DA19" s="78">
        <f>AL19/100*'8. GVA assumptions'!$F$16</f>
        <v>0</v>
      </c>
      <c r="DB19" s="82">
        <f t="shared" si="26"/>
        <v>9.0511276245248407E-3</v>
      </c>
      <c r="DC19" s="77">
        <f t="shared" si="44"/>
        <v>0</v>
      </c>
      <c r="DD19" s="77">
        <f t="shared" si="2"/>
        <v>0</v>
      </c>
      <c r="DE19" s="78">
        <f t="shared" si="25"/>
        <v>0</v>
      </c>
      <c r="DF19" s="77">
        <f>AQ19/100*'8. GVA assumptions'!$F$7</f>
        <v>0</v>
      </c>
      <c r="DG19" s="78">
        <f>AR19/100*'8. GVA assumptions'!$F$7</f>
        <v>0</v>
      </c>
      <c r="DH19" s="77">
        <f>AS19/100*'8. GVA assumptions'!$F$9</f>
        <v>1.0283762693384692E-5</v>
      </c>
      <c r="DI19" s="78">
        <f>AT19/100*'8. GVA assumptions'!$F$9</f>
        <v>1.0283762693384692E-5</v>
      </c>
      <c r="DJ19" s="77">
        <f>AU19/100*'8. GVA assumptions'!$F$12</f>
        <v>0</v>
      </c>
      <c r="DK19" s="78">
        <f>AV19/100*'8. GVA assumptions'!$F$12</f>
        <v>0</v>
      </c>
      <c r="DL19" s="77">
        <f>AW19/100*'8. GVA assumptions'!$F$13</f>
        <v>8.8647998485757232E-3</v>
      </c>
      <c r="DM19" s="78">
        <f>AX19/100*'8. GVA assumptions'!$F$13</f>
        <v>8.8647998485757232E-3</v>
      </c>
      <c r="DN19" s="82">
        <f>AY19/100*'8. GVA assumptions'!$F$14</f>
        <v>1.4558105871841147E-4</v>
      </c>
      <c r="DO19" s="78">
        <f>AZ19/100*'8. GVA assumptions'!$F$14</f>
        <v>1.4558105871841147E-4</v>
      </c>
      <c r="DP19" s="82">
        <f>BA19/100*'8. GVA assumptions'!$F$15</f>
        <v>3.046295453732335E-5</v>
      </c>
      <c r="DQ19" s="78">
        <f>BB19/100*'8. GVA assumptions'!$F$15</f>
        <v>3.046295453732335E-5</v>
      </c>
      <c r="DR19" s="77">
        <f>BC19/100*'8. GVA assumptions'!$F$16</f>
        <v>0</v>
      </c>
      <c r="DS19" s="77">
        <f>BD19/100*'8. GVA assumptions'!$F$16</f>
        <v>0</v>
      </c>
      <c r="DT19" s="82">
        <f t="shared" si="21"/>
        <v>9.0511276245248407E-3</v>
      </c>
      <c r="DU19" s="77">
        <f t="shared" si="22"/>
        <v>9.0511276245248407E-3</v>
      </c>
      <c r="DV19" s="95">
        <f>BG19/100*'8. GVA assumptions'!$F$7</f>
        <v>0</v>
      </c>
      <c r="DW19" s="77">
        <f>BH19/100*'8. GVA assumptions'!$F$9</f>
        <v>1.0283762693384692E-5</v>
      </c>
      <c r="DX19" s="77">
        <f>BI19/100*'8. GVA assumptions'!$F$12</f>
        <v>0</v>
      </c>
      <c r="DY19" s="77">
        <f>BJ19/100*'8. GVA assumptions'!$F$13</f>
        <v>8.8647998485757232E-3</v>
      </c>
      <c r="DZ19" s="77">
        <f>BK19/100*'8. GVA assumptions'!$F$14</f>
        <v>1.4558105871841147E-4</v>
      </c>
      <c r="EA19" s="77">
        <f>BL19/100*'8. GVA assumptions'!$F$15</f>
        <v>3.046295453732335E-5</v>
      </c>
      <c r="EB19" s="78">
        <f>BM19/100*'8. GVA assumptions'!$F$16</f>
        <v>0</v>
      </c>
      <c r="EC19" s="134">
        <f t="shared" si="23"/>
        <v>9.0511276245248407E-3</v>
      </c>
      <c r="ED19" s="140">
        <f t="shared" si="24"/>
        <v>0.12863827613718856</v>
      </c>
    </row>
    <row r="20" spans="1:134" s="80" customFormat="1">
      <c r="A20" s="249" t="s">
        <v>414</v>
      </c>
      <c r="B20" s="82">
        <v>0</v>
      </c>
      <c r="C20" s="77">
        <v>0</v>
      </c>
      <c r="D20" s="77">
        <v>0</v>
      </c>
      <c r="E20" s="77">
        <v>0</v>
      </c>
      <c r="F20" s="77">
        <v>0</v>
      </c>
      <c r="G20" s="77">
        <v>0</v>
      </c>
      <c r="H20" s="77">
        <v>0</v>
      </c>
      <c r="I20" s="285">
        <f t="shared" si="4"/>
        <v>0</v>
      </c>
      <c r="J20" s="108"/>
      <c r="K20" s="167">
        <v>0</v>
      </c>
      <c r="L20" s="102"/>
      <c r="M20" s="115"/>
      <c r="N20" s="163"/>
      <c r="O20" s="167"/>
      <c r="P20" s="102"/>
      <c r="Q20" s="115"/>
      <c r="R20" s="163"/>
      <c r="S20" s="167"/>
      <c r="T20" s="102"/>
      <c r="U20" s="115"/>
      <c r="V20" s="163"/>
      <c r="W20" s="167"/>
      <c r="X20" s="102"/>
      <c r="Y20" s="115"/>
      <c r="Z20" s="163"/>
      <c r="AA20" s="115"/>
      <c r="AB20" s="102"/>
      <c r="AC20" s="115"/>
      <c r="AD20" s="163"/>
      <c r="AE20" s="167"/>
      <c r="AF20" s="102"/>
      <c r="AG20" s="115"/>
      <c r="AH20" s="163"/>
      <c r="AI20" s="115"/>
      <c r="AJ20" s="115"/>
      <c r="AK20" s="115"/>
      <c r="AL20" s="115"/>
      <c r="AM20" s="119">
        <f t="shared" si="5"/>
        <v>0</v>
      </c>
      <c r="AN20" s="118">
        <f t="shared" si="6"/>
        <v>0</v>
      </c>
      <c r="AO20" s="118">
        <f t="shared" si="7"/>
        <v>0</v>
      </c>
      <c r="AP20" s="118">
        <f t="shared" si="8"/>
        <v>0</v>
      </c>
      <c r="AQ20" s="397"/>
      <c r="AR20" s="131"/>
      <c r="AS20" s="131"/>
      <c r="AT20" s="131"/>
      <c r="AU20" s="131"/>
      <c r="AV20" s="131"/>
      <c r="AW20" s="131"/>
      <c r="AX20" s="131"/>
      <c r="AY20" s="131"/>
      <c r="AZ20" s="131"/>
      <c r="BA20" s="131"/>
      <c r="BB20" s="131"/>
      <c r="BC20" s="131"/>
      <c r="BD20" s="398"/>
      <c r="BE20" s="82">
        <f t="shared" si="16"/>
        <v>0</v>
      </c>
      <c r="BF20" s="77">
        <f t="shared" si="16"/>
        <v>0</v>
      </c>
      <c r="BG20" s="138">
        <f>AQ20+((AR20-AQ20)*'9. BE assumptions'!AC20)</f>
        <v>0</v>
      </c>
      <c r="BH20" s="139">
        <f>AS20+((AT20-AS20)*'9. BE assumptions'!AD20)</f>
        <v>0</v>
      </c>
      <c r="BI20" s="139">
        <f>AU20+((AV20-AU20)*'9. BE assumptions'!AE20)</f>
        <v>0</v>
      </c>
      <c r="BJ20" s="139">
        <f>AW20+((AX20-AW20)*'9. BE assumptions'!AF20)</f>
        <v>0</v>
      </c>
      <c r="BK20" s="139">
        <f>AY20+((AZ20-AY20)*'9. BE assumptions'!AG20)</f>
        <v>0</v>
      </c>
      <c r="BL20" s="139">
        <f>BA20+((BB20-BA20)*'9. BE assumptions'!AH20)</f>
        <v>0</v>
      </c>
      <c r="BM20" s="140">
        <f>BC20+((BD20-BC20)*'9. BE assumptions'!AI20)</f>
        <v>0</v>
      </c>
      <c r="BN20" s="139">
        <f t="shared" si="17"/>
        <v>0</v>
      </c>
      <c r="BO20" s="140">
        <f t="shared" si="18"/>
        <v>0</v>
      </c>
      <c r="BP20" s="79"/>
      <c r="BQ20" s="82">
        <f>B20/100*'8. GVA assumptions'!$F$7</f>
        <v>0</v>
      </c>
      <c r="BR20" s="77">
        <f>C20/100*'8. GVA assumptions'!$F$9</f>
        <v>0</v>
      </c>
      <c r="BS20" s="77">
        <f>D20/100*'8. GVA assumptions'!$F$12</f>
        <v>0</v>
      </c>
      <c r="BT20" s="77">
        <f>E20/100*'8. GVA assumptions'!$F$13</f>
        <v>0</v>
      </c>
      <c r="BU20" s="77">
        <f>F20/100*'8. GVA assumptions'!$F$14</f>
        <v>0</v>
      </c>
      <c r="BV20" s="77">
        <f>G20/100*'8. GVA assumptions'!$F$15</f>
        <v>0</v>
      </c>
      <c r="BW20" s="77">
        <f>H20/100*'8. GVA assumptions'!$F$16</f>
        <v>0</v>
      </c>
      <c r="BX20" s="285">
        <f t="shared" si="19"/>
        <v>0</v>
      </c>
      <c r="BY20" s="79"/>
      <c r="BZ20" s="82">
        <f>K20/100*'8. GVA assumptions'!$F$7</f>
        <v>0</v>
      </c>
      <c r="CA20" s="77">
        <f>L20/100*'8. GVA assumptions'!$F$7</f>
        <v>0</v>
      </c>
      <c r="CB20" s="77">
        <f>M20/100*'8. GVA assumptions'!$F$7</f>
        <v>0</v>
      </c>
      <c r="CC20" s="78">
        <f>N20/100*'8. GVA assumptions'!$F$7</f>
        <v>0</v>
      </c>
      <c r="CD20" s="82">
        <f>O20/100*'8. GVA assumptions'!$F$9</f>
        <v>0</v>
      </c>
      <c r="CE20" s="77">
        <f>P20/100*'8. GVA assumptions'!$F$9</f>
        <v>0</v>
      </c>
      <c r="CF20" s="77">
        <f>Q20/100*'8. GVA assumptions'!$F$9</f>
        <v>0</v>
      </c>
      <c r="CG20" s="78">
        <f>R20/100*'8. GVA assumptions'!$F$9</f>
        <v>0</v>
      </c>
      <c r="CH20" s="82">
        <f>S20/100*'8. GVA assumptions'!$F$12</f>
        <v>0</v>
      </c>
      <c r="CI20" s="77">
        <f>T20/100*'8. GVA assumptions'!$F$12</f>
        <v>0</v>
      </c>
      <c r="CJ20" s="77">
        <f>U20/100*'8. GVA assumptions'!$F$12</f>
        <v>0</v>
      </c>
      <c r="CK20" s="78">
        <f>V20/100*'8. GVA assumptions'!$F$12</f>
        <v>0</v>
      </c>
      <c r="CL20" s="82">
        <f>W20/100*'8. GVA assumptions'!$F$13</f>
        <v>0</v>
      </c>
      <c r="CM20" s="77">
        <f>X20/100*'8. GVA assumptions'!$F$13</f>
        <v>0</v>
      </c>
      <c r="CN20" s="77">
        <f>Y20/100*'8. GVA assumptions'!$F$13</f>
        <v>0</v>
      </c>
      <c r="CO20" s="78">
        <f>Z20/100*'8. GVA assumptions'!$F$13</f>
        <v>0</v>
      </c>
      <c r="CP20" s="82">
        <f>AA20/100*'8. GVA assumptions'!$F$14</f>
        <v>0</v>
      </c>
      <c r="CQ20" s="77">
        <f>AB20/100*'8. GVA assumptions'!$F$14</f>
        <v>0</v>
      </c>
      <c r="CR20" s="77">
        <f>AC20/100*'8. GVA assumptions'!$F$14</f>
        <v>0</v>
      </c>
      <c r="CS20" s="78">
        <f>AD20/100*'8. GVA assumptions'!$F$14</f>
        <v>0</v>
      </c>
      <c r="CT20" s="82">
        <f>AE20/100*'8. GVA assumptions'!$F$15</f>
        <v>0</v>
      </c>
      <c r="CU20" s="77">
        <f>AF20/100*'8. GVA assumptions'!$F$15</f>
        <v>0</v>
      </c>
      <c r="CV20" s="77">
        <f>AG20/100*'8. GVA assumptions'!$F$15</f>
        <v>0</v>
      </c>
      <c r="CW20" s="78">
        <f>AH20/100*'8. GVA assumptions'!$F$15</f>
        <v>0</v>
      </c>
      <c r="CX20" s="82">
        <f>AI20/100*'8. GVA assumptions'!$F$16</f>
        <v>0</v>
      </c>
      <c r="CY20" s="77">
        <f>AJ20/100*'8. GVA assumptions'!$F$16</f>
        <v>0</v>
      </c>
      <c r="CZ20" s="77">
        <f>AK20/100*'8. GVA assumptions'!$F$16</f>
        <v>0</v>
      </c>
      <c r="DA20" s="78">
        <f>AL20/100*'8. GVA assumptions'!$F$16</f>
        <v>0</v>
      </c>
      <c r="DB20" s="82">
        <f t="shared" si="26"/>
        <v>0</v>
      </c>
      <c r="DC20" s="77">
        <f t="shared" si="44"/>
        <v>0</v>
      </c>
      <c r="DD20" s="77">
        <f t="shared" si="2"/>
        <v>0</v>
      </c>
      <c r="DE20" s="78">
        <f t="shared" si="25"/>
        <v>0</v>
      </c>
      <c r="DF20" s="77">
        <f>AQ20/100*'8. GVA assumptions'!$F$7</f>
        <v>0</v>
      </c>
      <c r="DG20" s="78">
        <f>AR20/100*'8. GVA assumptions'!$F$7</f>
        <v>0</v>
      </c>
      <c r="DH20" s="77">
        <f>AS20/100*'8. GVA assumptions'!$F$9</f>
        <v>0</v>
      </c>
      <c r="DI20" s="78">
        <f>AT20/100*'8. GVA assumptions'!$F$9</f>
        <v>0</v>
      </c>
      <c r="DJ20" s="77">
        <f>AU20/100*'8. GVA assumptions'!$F$12</f>
        <v>0</v>
      </c>
      <c r="DK20" s="78">
        <f>AV20/100*'8. GVA assumptions'!$F$12</f>
        <v>0</v>
      </c>
      <c r="DL20" s="77">
        <f>AW20/100*'8. GVA assumptions'!$F$13</f>
        <v>0</v>
      </c>
      <c r="DM20" s="78">
        <f>AX20/100*'8. GVA assumptions'!$F$13</f>
        <v>0</v>
      </c>
      <c r="DN20" s="82">
        <f>AY20/100*'8. GVA assumptions'!$F$14</f>
        <v>0</v>
      </c>
      <c r="DO20" s="78">
        <f>AZ20/100*'8. GVA assumptions'!$F$14</f>
        <v>0</v>
      </c>
      <c r="DP20" s="82">
        <f>BA20/100*'8. GVA assumptions'!$F$15</f>
        <v>0</v>
      </c>
      <c r="DQ20" s="78">
        <f>BB20/100*'8. GVA assumptions'!$F$15</f>
        <v>0</v>
      </c>
      <c r="DR20" s="77">
        <f>BC20/100*'8. GVA assumptions'!$F$16</f>
        <v>0</v>
      </c>
      <c r="DS20" s="77">
        <f>BD20/100*'8. GVA assumptions'!$F$16</f>
        <v>0</v>
      </c>
      <c r="DT20" s="82">
        <f t="shared" si="21"/>
        <v>0</v>
      </c>
      <c r="DU20" s="77">
        <f t="shared" si="22"/>
        <v>0</v>
      </c>
      <c r="DV20" s="95">
        <f>BG20/100*'8. GVA assumptions'!$F$7</f>
        <v>0</v>
      </c>
      <c r="DW20" s="77">
        <f>BH20/100*'8. GVA assumptions'!$F$9</f>
        <v>0</v>
      </c>
      <c r="DX20" s="77">
        <f>BI20/100*'8. GVA assumptions'!$F$12</f>
        <v>0</v>
      </c>
      <c r="DY20" s="77">
        <f>BJ20/100*'8. GVA assumptions'!$F$13</f>
        <v>0</v>
      </c>
      <c r="DZ20" s="77">
        <f>BK20/100*'8. GVA assumptions'!$F$14</f>
        <v>0</v>
      </c>
      <c r="EA20" s="77">
        <f>BL20/100*'8. GVA assumptions'!$F$15</f>
        <v>0</v>
      </c>
      <c r="EB20" s="78">
        <f>BM20/100*'8. GVA assumptions'!$F$16</f>
        <v>0</v>
      </c>
      <c r="EC20" s="134">
        <f t="shared" si="23"/>
        <v>0</v>
      </c>
      <c r="ED20" s="140">
        <f t="shared" si="24"/>
        <v>0</v>
      </c>
    </row>
    <row r="21" spans="1:134">
      <c r="A21" s="378" t="s">
        <v>413</v>
      </c>
      <c r="B21" s="82">
        <v>1.982E-5</v>
      </c>
      <c r="C21" s="77">
        <v>1.058E-5</v>
      </c>
      <c r="D21" s="77">
        <v>0</v>
      </c>
      <c r="E21" s="77">
        <v>3.6585000000000003E-4</v>
      </c>
      <c r="F21" s="77">
        <v>5.028E-5</v>
      </c>
      <c r="G21" s="77">
        <v>1.0029E-4</v>
      </c>
      <c r="H21" s="77">
        <v>0</v>
      </c>
      <c r="I21" s="285">
        <f t="shared" si="4"/>
        <v>5.4681999999999994E-4</v>
      </c>
      <c r="J21" s="108"/>
      <c r="K21" s="167">
        <v>1.982E-5</v>
      </c>
      <c r="L21" s="18"/>
      <c r="M21" s="115"/>
      <c r="N21" s="163"/>
      <c r="O21" s="167">
        <v>1.058E-5</v>
      </c>
      <c r="P21" s="18"/>
      <c r="Q21" s="115"/>
      <c r="R21" s="163"/>
      <c r="S21" s="167">
        <v>0</v>
      </c>
      <c r="T21" s="18"/>
      <c r="U21" s="115"/>
      <c r="V21" s="163"/>
      <c r="W21" s="167">
        <v>3.6585000000000003E-4</v>
      </c>
      <c r="X21" s="18"/>
      <c r="Y21" s="115"/>
      <c r="Z21" s="163"/>
      <c r="AA21" s="115">
        <v>5.028E-5</v>
      </c>
      <c r="AB21" s="18"/>
      <c r="AC21" s="115"/>
      <c r="AD21" s="163"/>
      <c r="AE21" s="167">
        <v>1.0029E-4</v>
      </c>
      <c r="AF21" s="18"/>
      <c r="AG21" s="115"/>
      <c r="AH21" s="163"/>
      <c r="AI21" s="115"/>
      <c r="AJ21" s="115"/>
      <c r="AK21" s="115"/>
      <c r="AL21" s="115"/>
      <c r="AM21" s="119">
        <f t="shared" si="5"/>
        <v>5.4682000000000016E-4</v>
      </c>
      <c r="AN21" s="118">
        <f t="shared" si="6"/>
        <v>0</v>
      </c>
      <c r="AO21" s="118">
        <f t="shared" si="7"/>
        <v>0</v>
      </c>
      <c r="AP21" s="118">
        <f t="shared" si="8"/>
        <v>0</v>
      </c>
      <c r="AQ21" s="397">
        <f>K21</f>
        <v>1.982E-5</v>
      </c>
      <c r="AR21" s="131">
        <f t="shared" si="45"/>
        <v>1.982E-5</v>
      </c>
      <c r="AS21" s="131">
        <f>O21</f>
        <v>1.058E-5</v>
      </c>
      <c r="AT21" s="131">
        <f>O21</f>
        <v>1.058E-5</v>
      </c>
      <c r="AU21" s="131">
        <f>S21</f>
        <v>0</v>
      </c>
      <c r="AV21" s="131">
        <f>S21</f>
        <v>0</v>
      </c>
      <c r="AW21" s="131">
        <f>W21</f>
        <v>3.6585000000000003E-4</v>
      </c>
      <c r="AX21" s="131">
        <f>W21</f>
        <v>3.6585000000000003E-4</v>
      </c>
      <c r="AY21" s="131">
        <f>AA21</f>
        <v>5.028E-5</v>
      </c>
      <c r="AZ21" s="131">
        <f>AA21</f>
        <v>5.028E-5</v>
      </c>
      <c r="BA21" s="131">
        <f>AE21</f>
        <v>1.0029E-4</v>
      </c>
      <c r="BB21" s="131">
        <f>AE21</f>
        <v>1.0029E-4</v>
      </c>
      <c r="BC21" s="129"/>
      <c r="BD21" s="398"/>
      <c r="BE21" s="82">
        <f t="shared" si="16"/>
        <v>5.4681999999999994E-4</v>
      </c>
      <c r="BF21" s="77">
        <f t="shared" si="16"/>
        <v>5.4681999999999994E-4</v>
      </c>
      <c r="BG21" s="138">
        <f>AQ21+((AR21-AQ21)*'9. BE assumptions'!AC21)</f>
        <v>1.982E-5</v>
      </c>
      <c r="BH21" s="139">
        <f>AS21+((AT21-AS21)*'9. BE assumptions'!AD21)</f>
        <v>1.058E-5</v>
      </c>
      <c r="BI21" s="139">
        <f>AU21+((AV21-AU21)*'9. BE assumptions'!AE21)</f>
        <v>0</v>
      </c>
      <c r="BJ21" s="139">
        <f>AW21+((AX21-AW21)*'9. BE assumptions'!AF21)</f>
        <v>3.6585000000000003E-4</v>
      </c>
      <c r="BK21" s="139">
        <f>AY21+((AZ21-AY21)*'9. BE assumptions'!AG21)</f>
        <v>5.028E-5</v>
      </c>
      <c r="BL21" s="139">
        <f>BA21+((BB21-BA21)*'9. BE assumptions'!AH21)</f>
        <v>1.0029E-4</v>
      </c>
      <c r="BM21" s="140">
        <f>BC21+((BD21-BC21)*'9. BE assumptions'!AI21)</f>
        <v>0</v>
      </c>
      <c r="BN21" s="139">
        <f t="shared" si="17"/>
        <v>5.4681999999999994E-4</v>
      </c>
      <c r="BO21" s="140">
        <f t="shared" si="18"/>
        <v>7.7716263735735551E-3</v>
      </c>
      <c r="BP21" s="6"/>
      <c r="BQ21" s="82">
        <f>B21/100*'8. GVA assumptions'!$F$7</f>
        <v>8.2763336840439818E-6</v>
      </c>
      <c r="BR21" s="77">
        <f>C21/100*'8. GVA assumptions'!$F$9</f>
        <v>3.9506975053017452E-6</v>
      </c>
      <c r="BS21" s="77">
        <f>D21/100*'8. GVA assumptions'!$F$12</f>
        <v>0</v>
      </c>
      <c r="BT21" s="77">
        <f>E21/100*'8. GVA assumptions'!$F$13</f>
        <v>1.7715131250472098E-4</v>
      </c>
      <c r="BU21" s="77">
        <f>F21/100*'8. GVA assumptions'!$F$14</f>
        <v>2.2281865490736133E-5</v>
      </c>
      <c r="BV21" s="77">
        <f>G21/100*'8. GVA assumptions'!$F$15</f>
        <v>5.8899743793101193E-5</v>
      </c>
      <c r="BW21" s="77">
        <f>H21/100*'8. GVA assumptions'!$F$16</f>
        <v>0</v>
      </c>
      <c r="BX21" s="285">
        <f t="shared" si="19"/>
        <v>2.7055995297790402E-4</v>
      </c>
      <c r="BY21" s="6"/>
      <c r="BZ21" s="82">
        <f>K21/100*'8. GVA assumptions'!$F$7</f>
        <v>8.2763336840439818E-6</v>
      </c>
      <c r="CA21" s="77">
        <f>L21/100*'8. GVA assumptions'!$F$7</f>
        <v>0</v>
      </c>
      <c r="CB21" s="77">
        <f>M21/100*'8. GVA assumptions'!$F$7</f>
        <v>0</v>
      </c>
      <c r="CC21" s="78">
        <f>N21/100*'8. GVA assumptions'!$F$7</f>
        <v>0</v>
      </c>
      <c r="CD21" s="82">
        <f>O21/100*'8. GVA assumptions'!$F$9</f>
        <v>3.9506975053017452E-6</v>
      </c>
      <c r="CE21" s="77">
        <f>P21/100*'8. GVA assumptions'!$F$9</f>
        <v>0</v>
      </c>
      <c r="CF21" s="77">
        <f>Q21/100*'8. GVA assumptions'!$F$9</f>
        <v>0</v>
      </c>
      <c r="CG21" s="78">
        <f>R21/100*'8. GVA assumptions'!$F$9</f>
        <v>0</v>
      </c>
      <c r="CH21" s="82">
        <f>S21/100*'8. GVA assumptions'!$F$12</f>
        <v>0</v>
      </c>
      <c r="CI21" s="77">
        <f>T21/100*'8. GVA assumptions'!$F$12</f>
        <v>0</v>
      </c>
      <c r="CJ21" s="77">
        <f>U21/100*'8. GVA assumptions'!$F$12</f>
        <v>0</v>
      </c>
      <c r="CK21" s="78">
        <f>V21/100*'8. GVA assumptions'!$F$12</f>
        <v>0</v>
      </c>
      <c r="CL21" s="82">
        <f>W21/100*'8. GVA assumptions'!$F$13</f>
        <v>1.7715131250472098E-4</v>
      </c>
      <c r="CM21" s="77">
        <f>X21/100*'8. GVA assumptions'!$F$13</f>
        <v>0</v>
      </c>
      <c r="CN21" s="77">
        <f>Y21/100*'8. GVA assumptions'!$F$13</f>
        <v>0</v>
      </c>
      <c r="CO21" s="78">
        <f>Z21/100*'8. GVA assumptions'!$F$13</f>
        <v>0</v>
      </c>
      <c r="CP21" s="82">
        <f>AA21/100*'8. GVA assumptions'!$F$14</f>
        <v>2.2281865490736133E-5</v>
      </c>
      <c r="CQ21" s="77">
        <f>AB21/100*'8. GVA assumptions'!$F$14</f>
        <v>0</v>
      </c>
      <c r="CR21" s="77">
        <f>AC21/100*'8. GVA assumptions'!$F$14</f>
        <v>0</v>
      </c>
      <c r="CS21" s="78">
        <f>AD21/100*'8. GVA assumptions'!$F$14</f>
        <v>0</v>
      </c>
      <c r="CT21" s="82">
        <f>AE21/100*'8. GVA assumptions'!$F$15</f>
        <v>5.8899743793101193E-5</v>
      </c>
      <c r="CU21" s="77">
        <f>AF21/100*'8. GVA assumptions'!$F$15</f>
        <v>0</v>
      </c>
      <c r="CV21" s="77">
        <f>AG21/100*'8. GVA assumptions'!$F$15</f>
        <v>0</v>
      </c>
      <c r="CW21" s="78">
        <f>AH21/100*'8. GVA assumptions'!$F$15</f>
        <v>0</v>
      </c>
      <c r="CX21" s="82">
        <f>AI21/100*'8. GVA assumptions'!$F$16</f>
        <v>0</v>
      </c>
      <c r="CY21" s="77">
        <f>AJ21/100*'8. GVA assumptions'!$F$16</f>
        <v>0</v>
      </c>
      <c r="CZ21" s="77">
        <f>AK21/100*'8. GVA assumptions'!$F$16</f>
        <v>0</v>
      </c>
      <c r="DA21" s="78">
        <f>AL21/100*'8. GVA assumptions'!$F$16</f>
        <v>0</v>
      </c>
      <c r="DB21" s="68">
        <f t="shared" si="26"/>
        <v>2.7055995297790402E-4</v>
      </c>
      <c r="DC21" s="9">
        <f t="shared" si="44"/>
        <v>0</v>
      </c>
      <c r="DD21" s="9">
        <f t="shared" si="2"/>
        <v>0</v>
      </c>
      <c r="DE21" s="69">
        <f t="shared" si="25"/>
        <v>0</v>
      </c>
      <c r="DF21" s="77">
        <f>AQ21/100*'8. GVA assumptions'!$F$7</f>
        <v>8.2763336840439818E-6</v>
      </c>
      <c r="DG21" s="78">
        <f>AR21/100*'8. GVA assumptions'!$F$7</f>
        <v>8.2763336840439818E-6</v>
      </c>
      <c r="DH21" s="77">
        <f>AS21/100*'8. GVA assumptions'!$F$9</f>
        <v>3.9506975053017452E-6</v>
      </c>
      <c r="DI21" s="78">
        <f>AT21/100*'8. GVA assumptions'!$F$9</f>
        <v>3.9506975053017452E-6</v>
      </c>
      <c r="DJ21" s="77">
        <f>AU21/100*'8. GVA assumptions'!$F$12</f>
        <v>0</v>
      </c>
      <c r="DK21" s="78">
        <f>AV21/100*'8. GVA assumptions'!$F$12</f>
        <v>0</v>
      </c>
      <c r="DL21" s="77">
        <f>AW21/100*'8. GVA assumptions'!$F$13</f>
        <v>1.7715131250472098E-4</v>
      </c>
      <c r="DM21" s="78">
        <f>AX21/100*'8. GVA assumptions'!$F$13</f>
        <v>1.7715131250472098E-4</v>
      </c>
      <c r="DN21" s="82">
        <f>AY21/100*'8. GVA assumptions'!$F$14</f>
        <v>2.2281865490736133E-5</v>
      </c>
      <c r="DO21" s="78">
        <f>AZ21/100*'8. GVA assumptions'!$F$14</f>
        <v>2.2281865490736133E-5</v>
      </c>
      <c r="DP21" s="82">
        <f>BA21/100*'8. GVA assumptions'!$F$15</f>
        <v>5.8899743793101193E-5</v>
      </c>
      <c r="DQ21" s="78">
        <f>BB21/100*'8. GVA assumptions'!$F$15</f>
        <v>5.8899743793101193E-5</v>
      </c>
      <c r="DR21" s="77">
        <f>BC21/100*'8. GVA assumptions'!$F$16</f>
        <v>0</v>
      </c>
      <c r="DS21" s="77">
        <f>BD21/100*'8. GVA assumptions'!$F$16</f>
        <v>0</v>
      </c>
      <c r="DT21" s="82">
        <f t="shared" si="21"/>
        <v>2.7055995297790402E-4</v>
      </c>
      <c r="DU21" s="77">
        <f t="shared" si="22"/>
        <v>2.7055995297790402E-4</v>
      </c>
      <c r="DV21" s="95">
        <f>BG21/100*'8. GVA assumptions'!$F$7</f>
        <v>8.2763336840439818E-6</v>
      </c>
      <c r="DW21" s="77">
        <f>BH21/100*'8. GVA assumptions'!$F$9</f>
        <v>3.9506975053017452E-6</v>
      </c>
      <c r="DX21" s="77">
        <f>BI21/100*'8. GVA assumptions'!$F$12</f>
        <v>0</v>
      </c>
      <c r="DY21" s="77">
        <f>BJ21/100*'8. GVA assumptions'!$F$13</f>
        <v>1.7715131250472098E-4</v>
      </c>
      <c r="DZ21" s="77">
        <f>BK21/100*'8. GVA assumptions'!$F$14</f>
        <v>2.2281865490736133E-5</v>
      </c>
      <c r="EA21" s="77">
        <f>BL21/100*'8. GVA assumptions'!$F$15</f>
        <v>5.8899743793101193E-5</v>
      </c>
      <c r="EB21" s="78">
        <f>BM21/100*'8. GVA assumptions'!$F$16</f>
        <v>0</v>
      </c>
      <c r="EC21" s="134">
        <f t="shared" si="23"/>
        <v>2.7055995297790402E-4</v>
      </c>
      <c r="ED21" s="140">
        <f t="shared" si="24"/>
        <v>3.8453071690792225E-3</v>
      </c>
    </row>
    <row r="22" spans="1:134">
      <c r="A22" s="378" t="s">
        <v>412</v>
      </c>
      <c r="B22" s="82">
        <v>0</v>
      </c>
      <c r="C22" s="77">
        <v>3.8361999999999999E-4</v>
      </c>
      <c r="D22" s="77">
        <v>1.6025939999999999E-2</v>
      </c>
      <c r="E22" s="77">
        <v>2.6599999999999999E-6</v>
      </c>
      <c r="F22" s="77">
        <v>0</v>
      </c>
      <c r="G22" s="77">
        <v>0</v>
      </c>
      <c r="H22" s="77">
        <v>0</v>
      </c>
      <c r="I22" s="285">
        <f t="shared" si="4"/>
        <v>1.6412220000000002E-2</v>
      </c>
      <c r="J22" s="108"/>
      <c r="K22" s="167">
        <v>0</v>
      </c>
      <c r="L22" s="115">
        <v>0</v>
      </c>
      <c r="M22" s="115"/>
      <c r="N22" s="163"/>
      <c r="O22" s="167">
        <v>3.8361999999999999E-4</v>
      </c>
      <c r="P22" s="115">
        <v>3.8361999999999999E-4</v>
      </c>
      <c r="Q22" s="115"/>
      <c r="R22" s="163"/>
      <c r="S22" s="167">
        <v>0</v>
      </c>
      <c r="T22" s="115">
        <v>1.6025939999999999E-2</v>
      </c>
      <c r="U22" s="115"/>
      <c r="V22" s="163"/>
      <c r="W22" s="167">
        <v>2.6599999999999999E-6</v>
      </c>
      <c r="X22" s="115">
        <v>2.6599999999999999E-6</v>
      </c>
      <c r="Y22" s="115"/>
      <c r="Z22" s="163"/>
      <c r="AA22" s="115">
        <v>0</v>
      </c>
      <c r="AB22" s="115">
        <v>0</v>
      </c>
      <c r="AC22" s="115"/>
      <c r="AD22" s="163"/>
      <c r="AE22" s="167">
        <v>0</v>
      </c>
      <c r="AF22" s="115">
        <v>0</v>
      </c>
      <c r="AG22" s="115"/>
      <c r="AH22" s="163"/>
      <c r="AI22" s="115"/>
      <c r="AJ22" s="115"/>
      <c r="AK22" s="115"/>
      <c r="AL22" s="115"/>
      <c r="AM22" s="119">
        <f t="shared" si="5"/>
        <v>3.8627999999999997E-4</v>
      </c>
      <c r="AN22" s="118">
        <f t="shared" si="6"/>
        <v>1.6412220000000002E-2</v>
      </c>
      <c r="AO22" s="118">
        <f t="shared" si="7"/>
        <v>0</v>
      </c>
      <c r="AP22" s="118">
        <f t="shared" si="8"/>
        <v>0</v>
      </c>
      <c r="AQ22" s="169">
        <f>K22</f>
        <v>0</v>
      </c>
      <c r="AR22" s="131">
        <f t="shared" ref="AR22" si="46">L22</f>
        <v>0</v>
      </c>
      <c r="AS22" s="129">
        <f>O22</f>
        <v>3.8361999999999999E-4</v>
      </c>
      <c r="AT22" s="131">
        <f t="shared" si="40"/>
        <v>3.8361999999999999E-4</v>
      </c>
      <c r="AU22" s="129">
        <f>S22</f>
        <v>0</v>
      </c>
      <c r="AV22" s="131">
        <f t="shared" ref="AV22" si="47">T22</f>
        <v>1.6025939999999999E-2</v>
      </c>
      <c r="AW22" s="129">
        <f>W22</f>
        <v>2.6599999999999999E-6</v>
      </c>
      <c r="AX22" s="131">
        <f t="shared" si="41"/>
        <v>2.6599999999999999E-6</v>
      </c>
      <c r="AY22" s="131">
        <f>AA22</f>
        <v>0</v>
      </c>
      <c r="AZ22" s="131">
        <f t="shared" si="42"/>
        <v>0</v>
      </c>
      <c r="BA22" s="131">
        <f>AE22</f>
        <v>0</v>
      </c>
      <c r="BB22" s="131">
        <f t="shared" si="43"/>
        <v>0</v>
      </c>
      <c r="BC22" s="129"/>
      <c r="BD22" s="398"/>
      <c r="BE22" s="82">
        <f t="shared" si="16"/>
        <v>3.8627999999999997E-4</v>
      </c>
      <c r="BF22" s="77">
        <f t="shared" si="16"/>
        <v>1.6412220000000002E-2</v>
      </c>
      <c r="BG22" s="138">
        <f>AQ22+((AR22-AQ22)*'9. BE assumptions'!AC22)</f>
        <v>0</v>
      </c>
      <c r="BH22" s="139">
        <f>AS22+((AT22-AS22)*'9. BE assumptions'!AD22)</f>
        <v>3.8361999999999999E-4</v>
      </c>
      <c r="BI22" s="139">
        <f>AU22+((AV22-AU22)*'9. BE assumptions'!AE22)</f>
        <v>8.0129699999999995E-3</v>
      </c>
      <c r="BJ22" s="139">
        <f>AW22+((AX22-AW22)*'9. BE assumptions'!AF22)</f>
        <v>2.6599999999999999E-6</v>
      </c>
      <c r="BK22" s="139">
        <f>AY22+((AZ22-AY22)*'9. BE assumptions'!AG22)</f>
        <v>0</v>
      </c>
      <c r="BL22" s="139">
        <f>BA22+((BB22-BA22)*'9. BE assumptions'!AH22)</f>
        <v>0</v>
      </c>
      <c r="BM22" s="140">
        <f>BC22+((BD22-BC22)*'9. BE assumptions'!AI22)</f>
        <v>0</v>
      </c>
      <c r="BN22" s="139">
        <f t="shared" si="17"/>
        <v>8.3992499999999987E-3</v>
      </c>
      <c r="BO22" s="140">
        <f t="shared" si="18"/>
        <v>0.11937352843392286</v>
      </c>
      <c r="BP22" s="6"/>
      <c r="BQ22" s="82">
        <f>B22/100*'8. GVA assumptions'!$F$7</f>
        <v>0</v>
      </c>
      <c r="BR22" s="77">
        <f>C22/100*'8. GVA assumptions'!$F$9</f>
        <v>1.4324825869412621E-4</v>
      </c>
      <c r="BS22" s="77">
        <f>D22/100*'8. GVA assumptions'!$F$12</f>
        <v>8.9578124162234055E-3</v>
      </c>
      <c r="BT22" s="77">
        <f>E22/100*'8. GVA assumptions'!$F$13</f>
        <v>1.2880210229945546E-6</v>
      </c>
      <c r="BU22" s="77">
        <f>F22/100*'8. GVA assumptions'!$F$14</f>
        <v>0</v>
      </c>
      <c r="BV22" s="77">
        <f>G22/100*'8. GVA assumptions'!$F$15</f>
        <v>0</v>
      </c>
      <c r="BW22" s="77">
        <f>H22/100*'8. GVA assumptions'!$F$16</f>
        <v>0</v>
      </c>
      <c r="BX22" s="285">
        <f t="shared" si="19"/>
        <v>9.1023486959405254E-3</v>
      </c>
      <c r="BY22" s="6"/>
      <c r="BZ22" s="82">
        <f>K22/100*'8. GVA assumptions'!$F$7</f>
        <v>0</v>
      </c>
      <c r="CA22" s="77">
        <f>L22/100*'8. GVA assumptions'!$F$7</f>
        <v>0</v>
      </c>
      <c r="CB22" s="77">
        <f>M22/100*'8. GVA assumptions'!$F$7</f>
        <v>0</v>
      </c>
      <c r="CC22" s="78">
        <f>N22/100*'8. GVA assumptions'!$F$7</f>
        <v>0</v>
      </c>
      <c r="CD22" s="82">
        <f>O22/100*'8. GVA assumptions'!$F$9</f>
        <v>1.4324825869412621E-4</v>
      </c>
      <c r="CE22" s="77">
        <f>P22/100*'8. GVA assumptions'!$F$9</f>
        <v>1.4324825869412621E-4</v>
      </c>
      <c r="CF22" s="77">
        <f>Q22/100*'8. GVA assumptions'!$F$9</f>
        <v>0</v>
      </c>
      <c r="CG22" s="78">
        <f>R22/100*'8. GVA assumptions'!$F$9</f>
        <v>0</v>
      </c>
      <c r="CH22" s="82">
        <f>S22/100*'8. GVA assumptions'!$F$12</f>
        <v>0</v>
      </c>
      <c r="CI22" s="77">
        <f>T22/100*'8. GVA assumptions'!$F$12</f>
        <v>8.9578124162234055E-3</v>
      </c>
      <c r="CJ22" s="77">
        <f>U22/100*'8. GVA assumptions'!$F$12</f>
        <v>0</v>
      </c>
      <c r="CK22" s="78">
        <f>V22/100*'8. GVA assumptions'!$F$12</f>
        <v>0</v>
      </c>
      <c r="CL22" s="82">
        <f>W22/100*'8. GVA assumptions'!$F$13</f>
        <v>1.2880210229945546E-6</v>
      </c>
      <c r="CM22" s="77">
        <f>X22/100*'8. GVA assumptions'!$F$13</f>
        <v>1.2880210229945546E-6</v>
      </c>
      <c r="CN22" s="77">
        <f>Y22/100*'8. GVA assumptions'!$F$13</f>
        <v>0</v>
      </c>
      <c r="CO22" s="78">
        <f>Z22/100*'8. GVA assumptions'!$F$13</f>
        <v>0</v>
      </c>
      <c r="CP22" s="82">
        <f>AA22/100*'8. GVA assumptions'!$F$14</f>
        <v>0</v>
      </c>
      <c r="CQ22" s="77">
        <f>AB22/100*'8. GVA assumptions'!$F$14</f>
        <v>0</v>
      </c>
      <c r="CR22" s="77">
        <f>AC22/100*'8. GVA assumptions'!$F$14</f>
        <v>0</v>
      </c>
      <c r="CS22" s="78">
        <f>AD22/100*'8. GVA assumptions'!$F$14</f>
        <v>0</v>
      </c>
      <c r="CT22" s="82">
        <f>AE22/100*'8. GVA assumptions'!$F$15</f>
        <v>0</v>
      </c>
      <c r="CU22" s="77">
        <f>AF22/100*'8. GVA assumptions'!$F$15</f>
        <v>0</v>
      </c>
      <c r="CV22" s="77">
        <f>AG22/100*'8. GVA assumptions'!$F$15</f>
        <v>0</v>
      </c>
      <c r="CW22" s="78">
        <f>AH22/100*'8. GVA assumptions'!$F$15</f>
        <v>0</v>
      </c>
      <c r="CX22" s="82">
        <f>AI22/100*'8. GVA assumptions'!$F$16</f>
        <v>0</v>
      </c>
      <c r="CY22" s="77">
        <f>AJ22/100*'8. GVA assumptions'!$F$16</f>
        <v>0</v>
      </c>
      <c r="CZ22" s="77">
        <f>AK22/100*'8. GVA assumptions'!$F$16</f>
        <v>0</v>
      </c>
      <c r="DA22" s="78">
        <f>AL22/100*'8. GVA assumptions'!$F$16</f>
        <v>0</v>
      </c>
      <c r="DB22" s="68">
        <f>(BZ22+CD22+CH22+CL22+CP22+CT22+CX22)</f>
        <v>1.4453627971712076E-4</v>
      </c>
      <c r="DC22" s="9">
        <f t="shared" si="44"/>
        <v>9.1023486959405254E-3</v>
      </c>
      <c r="DD22" s="9">
        <f t="shared" si="2"/>
        <v>0</v>
      </c>
      <c r="DE22" s="69">
        <f t="shared" si="25"/>
        <v>0</v>
      </c>
      <c r="DF22" s="77">
        <f>AQ22/100*'8. GVA assumptions'!$F$7</f>
        <v>0</v>
      </c>
      <c r="DG22" s="78">
        <f>AR22/100*'8. GVA assumptions'!$F$7</f>
        <v>0</v>
      </c>
      <c r="DH22" s="77">
        <f>AS22/100*'8. GVA assumptions'!$F$9</f>
        <v>1.4324825869412621E-4</v>
      </c>
      <c r="DI22" s="78">
        <f>AT22/100*'8. GVA assumptions'!$F$9</f>
        <v>1.4324825869412621E-4</v>
      </c>
      <c r="DJ22" s="77">
        <f>AU22/100*'8. GVA assumptions'!$F$12</f>
        <v>0</v>
      </c>
      <c r="DK22" s="78">
        <f>AV22/100*'8. GVA assumptions'!$F$12</f>
        <v>8.9578124162234055E-3</v>
      </c>
      <c r="DL22" s="77">
        <f>AW22/100*'8. GVA assumptions'!$F$13</f>
        <v>1.2880210229945546E-6</v>
      </c>
      <c r="DM22" s="78">
        <f>AX22/100*'8. GVA assumptions'!$F$13</f>
        <v>1.2880210229945546E-6</v>
      </c>
      <c r="DN22" s="82">
        <f>AY22/100*'8. GVA assumptions'!$F$14</f>
        <v>0</v>
      </c>
      <c r="DO22" s="78">
        <f>AZ22/100*'8. GVA assumptions'!$F$14</f>
        <v>0</v>
      </c>
      <c r="DP22" s="82">
        <f>BA22/100*'8. GVA assumptions'!$F$15</f>
        <v>0</v>
      </c>
      <c r="DQ22" s="78">
        <f>BB22/100*'8. GVA assumptions'!$F$15</f>
        <v>0</v>
      </c>
      <c r="DR22" s="77">
        <f>BC22/100*'8. GVA assumptions'!$F$16</f>
        <v>0</v>
      </c>
      <c r="DS22" s="77">
        <f>BD22/100*'8. GVA assumptions'!$F$16</f>
        <v>0</v>
      </c>
      <c r="DT22" s="82">
        <f t="shared" si="21"/>
        <v>1.4453627971712076E-4</v>
      </c>
      <c r="DU22" s="77">
        <f t="shared" si="22"/>
        <v>9.1023486959405254E-3</v>
      </c>
      <c r="DV22" s="95">
        <f>BG22/100*'8. GVA assumptions'!$F$7</f>
        <v>0</v>
      </c>
      <c r="DW22" s="77">
        <f>BH22/100*'8. GVA assumptions'!$F$9</f>
        <v>1.4324825869412621E-4</v>
      </c>
      <c r="DX22" s="77">
        <f>BI22/100*'8. GVA assumptions'!$F$12</f>
        <v>4.4789062081117027E-3</v>
      </c>
      <c r="DY22" s="77">
        <f>BJ22/100*'8. GVA assumptions'!$F$13</f>
        <v>1.2880210229945546E-6</v>
      </c>
      <c r="DZ22" s="77">
        <f>BK22/100*'8. GVA assumptions'!$F$14</f>
        <v>0</v>
      </c>
      <c r="EA22" s="77">
        <f>BL22/100*'8. GVA assumptions'!$F$15</f>
        <v>0</v>
      </c>
      <c r="EB22" s="78">
        <f>BM22/100*'8. GVA assumptions'!$F$16</f>
        <v>0</v>
      </c>
      <c r="EC22" s="134">
        <f t="shared" si="23"/>
        <v>4.6234424878288235E-3</v>
      </c>
      <c r="ED22" s="140">
        <f t="shared" si="24"/>
        <v>6.571022928040493E-2</v>
      </c>
    </row>
    <row r="23" spans="1:134">
      <c r="A23" s="378" t="s">
        <v>411</v>
      </c>
      <c r="B23" s="82">
        <v>2.3907E-4</v>
      </c>
      <c r="C23" s="77">
        <v>0</v>
      </c>
      <c r="D23" s="77">
        <v>0</v>
      </c>
      <c r="E23" s="77">
        <v>0</v>
      </c>
      <c r="F23" s="77">
        <v>0</v>
      </c>
      <c r="G23" s="77">
        <v>0</v>
      </c>
      <c r="H23" s="77">
        <v>0</v>
      </c>
      <c r="I23" s="285">
        <f t="shared" si="4"/>
        <v>2.3907E-4</v>
      </c>
      <c r="J23" s="108"/>
      <c r="K23" s="167">
        <v>0</v>
      </c>
      <c r="L23" s="115"/>
      <c r="M23" s="115"/>
      <c r="N23" s="163"/>
      <c r="O23" s="167">
        <v>0</v>
      </c>
      <c r="P23" s="115"/>
      <c r="Q23" s="115"/>
      <c r="R23" s="163"/>
      <c r="S23" s="167">
        <v>0</v>
      </c>
      <c r="T23" s="115"/>
      <c r="U23" s="115"/>
      <c r="V23" s="163"/>
      <c r="W23" s="167">
        <v>0</v>
      </c>
      <c r="X23" s="115"/>
      <c r="Y23" s="115"/>
      <c r="Z23" s="163"/>
      <c r="AA23" s="115">
        <v>0</v>
      </c>
      <c r="AB23" s="115"/>
      <c r="AC23" s="115"/>
      <c r="AD23" s="163"/>
      <c r="AE23" s="167">
        <v>0</v>
      </c>
      <c r="AF23" s="115"/>
      <c r="AG23" s="115"/>
      <c r="AH23" s="163"/>
      <c r="AI23" s="115"/>
      <c r="AJ23" s="115"/>
      <c r="AK23" s="115"/>
      <c r="AL23" s="115"/>
      <c r="AM23" s="119">
        <f t="shared" si="5"/>
        <v>0</v>
      </c>
      <c r="AN23" s="118">
        <f t="shared" si="6"/>
        <v>0</v>
      </c>
      <c r="AO23" s="118">
        <f t="shared" si="7"/>
        <v>0</v>
      </c>
      <c r="AP23" s="118">
        <f t="shared" si="8"/>
        <v>0</v>
      </c>
      <c r="AQ23" s="169">
        <f>K23</f>
        <v>0</v>
      </c>
      <c r="AR23" s="131">
        <f>K23</f>
        <v>0</v>
      </c>
      <c r="AS23" s="129">
        <f>O23</f>
        <v>0</v>
      </c>
      <c r="AT23" s="129">
        <f>P23</f>
        <v>0</v>
      </c>
      <c r="AU23" s="129">
        <f>S23</f>
        <v>0</v>
      </c>
      <c r="AV23" s="131">
        <f>S23</f>
        <v>0</v>
      </c>
      <c r="AW23" s="129">
        <f>W23</f>
        <v>0</v>
      </c>
      <c r="AX23" s="131">
        <f>W23</f>
        <v>0</v>
      </c>
      <c r="AY23" s="131">
        <f>AA23</f>
        <v>0</v>
      </c>
      <c r="AZ23" s="131">
        <f>AA23</f>
        <v>0</v>
      </c>
      <c r="BA23" s="131">
        <f>AE23</f>
        <v>0</v>
      </c>
      <c r="BB23" s="131">
        <f>AE23</f>
        <v>0</v>
      </c>
      <c r="BC23" s="129"/>
      <c r="BD23" s="398"/>
      <c r="BE23" s="82">
        <f t="shared" si="16"/>
        <v>0</v>
      </c>
      <c r="BF23" s="77">
        <f t="shared" si="16"/>
        <v>0</v>
      </c>
      <c r="BG23" s="138">
        <f>AQ23+((AR23-AQ23)*'9. BE assumptions'!AC23)</f>
        <v>0</v>
      </c>
      <c r="BH23" s="139">
        <f>AS23+((AT23-AS23)*'9. BE assumptions'!AD23)</f>
        <v>0</v>
      </c>
      <c r="BI23" s="139">
        <f>AU23+((AV23-AU23)*'9. BE assumptions'!AE23)</f>
        <v>0</v>
      </c>
      <c r="BJ23" s="139">
        <f>AW23+((AX23-AW23)*'9. BE assumptions'!AF23)</f>
        <v>0</v>
      </c>
      <c r="BK23" s="139">
        <f>AY23+((AZ23-AY23)*'9. BE assumptions'!AG23)</f>
        <v>0</v>
      </c>
      <c r="BL23" s="139">
        <f>BA23+((BB23-BA23)*'9. BE assumptions'!AH23)</f>
        <v>0</v>
      </c>
      <c r="BM23" s="140">
        <f>BC23+((BD23-BC23)*'9. BE assumptions'!AI23)</f>
        <v>0</v>
      </c>
      <c r="BN23" s="139">
        <f t="shared" si="17"/>
        <v>0</v>
      </c>
      <c r="BO23" s="140">
        <f t="shared" si="18"/>
        <v>0</v>
      </c>
      <c r="BP23" s="6"/>
      <c r="BQ23" s="82">
        <f>B23/100*'8. GVA assumptions'!$F$7</f>
        <v>9.9829621283773691E-5</v>
      </c>
      <c r="BR23" s="77">
        <f>C23/100*'8. GVA assumptions'!$F$9</f>
        <v>0</v>
      </c>
      <c r="BS23" s="77">
        <f>D23/100*'8. GVA assumptions'!$F$12</f>
        <v>0</v>
      </c>
      <c r="BT23" s="77">
        <f>E23/100*'8. GVA assumptions'!$F$13</f>
        <v>0</v>
      </c>
      <c r="BU23" s="77">
        <f>F23/100*'8. GVA assumptions'!$F$14</f>
        <v>0</v>
      </c>
      <c r="BV23" s="77">
        <f>G23/100*'8. GVA assumptions'!$F$15</f>
        <v>0</v>
      </c>
      <c r="BW23" s="77">
        <f>H23/100*'8. GVA assumptions'!$F$16</f>
        <v>0</v>
      </c>
      <c r="BX23" s="285">
        <f t="shared" si="19"/>
        <v>9.9829621283773691E-5</v>
      </c>
      <c r="BY23" s="6"/>
      <c r="BZ23" s="82">
        <f>K23/100*'8. GVA assumptions'!$F$7</f>
        <v>0</v>
      </c>
      <c r="CA23" s="77">
        <f>L23/100*'8. GVA assumptions'!$F$7</f>
        <v>0</v>
      </c>
      <c r="CB23" s="77">
        <f>M23/100*'8. GVA assumptions'!$F$7</f>
        <v>0</v>
      </c>
      <c r="CC23" s="78">
        <f>N23/100*'8. GVA assumptions'!$F$7</f>
        <v>0</v>
      </c>
      <c r="CD23" s="82">
        <f>O23/100*'8. GVA assumptions'!$F$9</f>
        <v>0</v>
      </c>
      <c r="CE23" s="77">
        <f>P23/100*'8. GVA assumptions'!$F$9</f>
        <v>0</v>
      </c>
      <c r="CF23" s="77">
        <f>Q23/100*'8. GVA assumptions'!$F$9</f>
        <v>0</v>
      </c>
      <c r="CG23" s="78">
        <f>R23/100*'8. GVA assumptions'!$F$9</f>
        <v>0</v>
      </c>
      <c r="CH23" s="82">
        <f>S23/100*'8. GVA assumptions'!$F$12</f>
        <v>0</v>
      </c>
      <c r="CI23" s="77">
        <f>T23/100*'8. GVA assumptions'!$F$12</f>
        <v>0</v>
      </c>
      <c r="CJ23" s="77">
        <f>U23/100*'8. GVA assumptions'!$F$12</f>
        <v>0</v>
      </c>
      <c r="CK23" s="78">
        <f>V23/100*'8. GVA assumptions'!$F$12</f>
        <v>0</v>
      </c>
      <c r="CL23" s="82">
        <f>W23/100*'8. GVA assumptions'!$F$13</f>
        <v>0</v>
      </c>
      <c r="CM23" s="77">
        <f>X23/100*'8. GVA assumptions'!$F$13</f>
        <v>0</v>
      </c>
      <c r="CN23" s="77">
        <f>Y23/100*'8. GVA assumptions'!$F$13</f>
        <v>0</v>
      </c>
      <c r="CO23" s="78">
        <f>Z23/100*'8. GVA assumptions'!$F$13</f>
        <v>0</v>
      </c>
      <c r="CP23" s="82">
        <f>AA23/100*'8. GVA assumptions'!$F$14</f>
        <v>0</v>
      </c>
      <c r="CQ23" s="77">
        <f>AB23/100*'8. GVA assumptions'!$F$14</f>
        <v>0</v>
      </c>
      <c r="CR23" s="77">
        <f>AC23/100*'8. GVA assumptions'!$F$14</f>
        <v>0</v>
      </c>
      <c r="CS23" s="78">
        <f>AD23/100*'8. GVA assumptions'!$F$14</f>
        <v>0</v>
      </c>
      <c r="CT23" s="82">
        <f>AE23/100*'8. GVA assumptions'!$F$15</f>
        <v>0</v>
      </c>
      <c r="CU23" s="77">
        <f>AF23/100*'8. GVA assumptions'!$F$15</f>
        <v>0</v>
      </c>
      <c r="CV23" s="77">
        <f>AG23/100*'8. GVA assumptions'!$F$15</f>
        <v>0</v>
      </c>
      <c r="CW23" s="78">
        <f>AH23/100*'8. GVA assumptions'!$F$15</f>
        <v>0</v>
      </c>
      <c r="CX23" s="82">
        <f>AI23/100*'8. GVA assumptions'!$F$16</f>
        <v>0</v>
      </c>
      <c r="CY23" s="77">
        <f>AJ23/100*'8. GVA assumptions'!$F$16</f>
        <v>0</v>
      </c>
      <c r="CZ23" s="77">
        <f>AK23/100*'8. GVA assumptions'!$F$16</f>
        <v>0</v>
      </c>
      <c r="DA23" s="78">
        <f>AL23/100*'8. GVA assumptions'!$F$16</f>
        <v>0</v>
      </c>
      <c r="DB23" s="68">
        <f t="shared" ref="DB23:DB25" si="48">(BZ23+CD23+CH23+CL23+CP23+CT23+CX23)</f>
        <v>0</v>
      </c>
      <c r="DC23" s="9">
        <f t="shared" si="44"/>
        <v>0</v>
      </c>
      <c r="DD23" s="9">
        <f t="shared" si="2"/>
        <v>0</v>
      </c>
      <c r="DE23" s="69">
        <f t="shared" si="25"/>
        <v>0</v>
      </c>
      <c r="DF23" s="77">
        <f>AQ23/100*'8. GVA assumptions'!$F$7</f>
        <v>0</v>
      </c>
      <c r="DG23" s="78">
        <f>AR23/100*'8. GVA assumptions'!$F$7</f>
        <v>0</v>
      </c>
      <c r="DH23" s="77">
        <f>AS23/100*'8. GVA assumptions'!$F$9</f>
        <v>0</v>
      </c>
      <c r="DI23" s="78">
        <f>AT23/100*'8. GVA assumptions'!$F$9</f>
        <v>0</v>
      </c>
      <c r="DJ23" s="77">
        <f>AU23/100*'8. GVA assumptions'!$F$12</f>
        <v>0</v>
      </c>
      <c r="DK23" s="78">
        <f>AV23/100*'8. GVA assumptions'!$F$12</f>
        <v>0</v>
      </c>
      <c r="DL23" s="77">
        <f>AW23/100*'8. GVA assumptions'!$F$13</f>
        <v>0</v>
      </c>
      <c r="DM23" s="78">
        <f>AX23/100*'8. GVA assumptions'!$F$13</f>
        <v>0</v>
      </c>
      <c r="DN23" s="82">
        <f>AY23/100*'8. GVA assumptions'!$F$14</f>
        <v>0</v>
      </c>
      <c r="DO23" s="78">
        <f>AZ23/100*'8. GVA assumptions'!$F$14</f>
        <v>0</v>
      </c>
      <c r="DP23" s="82">
        <f>BA23/100*'8. GVA assumptions'!$F$15</f>
        <v>0</v>
      </c>
      <c r="DQ23" s="78">
        <f>BB23/100*'8. GVA assumptions'!$F$15</f>
        <v>0</v>
      </c>
      <c r="DR23" s="77">
        <f>BC23/100*'8. GVA assumptions'!$F$16</f>
        <v>0</v>
      </c>
      <c r="DS23" s="77">
        <f>BD23/100*'8. GVA assumptions'!$F$16</f>
        <v>0</v>
      </c>
      <c r="DT23" s="82">
        <f t="shared" si="21"/>
        <v>0</v>
      </c>
      <c r="DU23" s="77">
        <f t="shared" si="22"/>
        <v>0</v>
      </c>
      <c r="DV23" s="95">
        <f>BG23/100*'8. GVA assumptions'!$F$7</f>
        <v>0</v>
      </c>
      <c r="DW23" s="77">
        <f>BH23/100*'8. GVA assumptions'!$F$9</f>
        <v>0</v>
      </c>
      <c r="DX23" s="77">
        <f>BI23/100*'8. GVA assumptions'!$F$12</f>
        <v>0</v>
      </c>
      <c r="DY23" s="77">
        <f>BJ23/100*'8. GVA assumptions'!$F$13</f>
        <v>0</v>
      </c>
      <c r="DZ23" s="77">
        <f>BK23/100*'8. GVA assumptions'!$F$14</f>
        <v>0</v>
      </c>
      <c r="EA23" s="77">
        <f>BL23/100*'8. GVA assumptions'!$F$15</f>
        <v>0</v>
      </c>
      <c r="EB23" s="78">
        <f>BM23/100*'8. GVA assumptions'!$F$16</f>
        <v>0</v>
      </c>
      <c r="EC23" s="134">
        <f t="shared" si="23"/>
        <v>0</v>
      </c>
      <c r="ED23" s="140">
        <f t="shared" si="24"/>
        <v>0</v>
      </c>
    </row>
    <row r="24" spans="1:134">
      <c r="A24" s="249" t="s">
        <v>410</v>
      </c>
      <c r="B24" s="82">
        <v>0</v>
      </c>
      <c r="C24" s="77">
        <v>0</v>
      </c>
      <c r="D24" s="77">
        <v>0</v>
      </c>
      <c r="E24" s="77">
        <v>0</v>
      </c>
      <c r="F24" s="77">
        <v>0</v>
      </c>
      <c r="G24" s="77">
        <v>0</v>
      </c>
      <c r="H24" s="77">
        <v>0</v>
      </c>
      <c r="I24" s="285">
        <f t="shared" si="4"/>
        <v>0</v>
      </c>
      <c r="J24" s="108"/>
      <c r="K24" s="167"/>
      <c r="L24" s="115"/>
      <c r="M24" s="115"/>
      <c r="N24" s="163"/>
      <c r="O24" s="167"/>
      <c r="P24" s="115"/>
      <c r="Q24" s="115"/>
      <c r="R24" s="163"/>
      <c r="S24" s="167"/>
      <c r="T24" s="115"/>
      <c r="U24" s="115"/>
      <c r="V24" s="163"/>
      <c r="W24" s="167"/>
      <c r="X24" s="115"/>
      <c r="Y24" s="115"/>
      <c r="Z24" s="163"/>
      <c r="AA24" s="115"/>
      <c r="AB24" s="115"/>
      <c r="AC24" s="115"/>
      <c r="AD24" s="163"/>
      <c r="AE24" s="167"/>
      <c r="AF24" s="115"/>
      <c r="AG24" s="115"/>
      <c r="AH24" s="163"/>
      <c r="AI24" s="115"/>
      <c r="AJ24" s="115"/>
      <c r="AK24" s="115"/>
      <c r="AL24" s="115"/>
      <c r="AM24" s="119">
        <f t="shared" si="5"/>
        <v>0</v>
      </c>
      <c r="AN24" s="118">
        <f t="shared" si="6"/>
        <v>0</v>
      </c>
      <c r="AO24" s="118">
        <f t="shared" si="7"/>
        <v>0</v>
      </c>
      <c r="AP24" s="118">
        <f t="shared" si="8"/>
        <v>0</v>
      </c>
      <c r="AQ24" s="169">
        <f t="shared" ref="AQ24:AQ25" si="49">K24</f>
        <v>0</v>
      </c>
      <c r="AR24" s="131">
        <f t="shared" ref="AR24:AR25" si="50">K24</f>
        <v>0</v>
      </c>
      <c r="AS24" s="129">
        <f t="shared" ref="AS24:AT25" si="51">O24</f>
        <v>0</v>
      </c>
      <c r="AT24" s="129">
        <f t="shared" si="51"/>
        <v>0</v>
      </c>
      <c r="AU24" s="129">
        <f t="shared" ref="AU24:AU25" si="52">S24</f>
        <v>0</v>
      </c>
      <c r="AV24" s="131">
        <f t="shared" ref="AV24:AV25" si="53">S24</f>
        <v>0</v>
      </c>
      <c r="AW24" s="129">
        <f t="shared" ref="AW24:AW25" si="54">W24</f>
        <v>0</v>
      </c>
      <c r="AX24" s="131">
        <f t="shared" ref="AX24:AX25" si="55">W24</f>
        <v>0</v>
      </c>
      <c r="AY24" s="131">
        <f t="shared" ref="AY24:AY25" si="56">AA24</f>
        <v>0</v>
      </c>
      <c r="AZ24" s="131">
        <f t="shared" ref="AZ24:AZ25" si="57">AA24</f>
        <v>0</v>
      </c>
      <c r="BA24" s="131">
        <f t="shared" ref="BA24:BA25" si="58">AE24</f>
        <v>0</v>
      </c>
      <c r="BB24" s="131">
        <f t="shared" ref="BB24:BB25" si="59">AE24</f>
        <v>0</v>
      </c>
      <c r="BC24" s="129"/>
      <c r="BD24" s="398"/>
      <c r="BE24" s="82">
        <f t="shared" si="16"/>
        <v>0</v>
      </c>
      <c r="BF24" s="77">
        <f t="shared" si="16"/>
        <v>0</v>
      </c>
      <c r="BG24" s="138">
        <f>AQ24+((AR24-AQ24)*'9. BE assumptions'!AC24)</f>
        <v>0</v>
      </c>
      <c r="BH24" s="139">
        <f>AS24+((AT24-AS24)*'9. BE assumptions'!AD24)</f>
        <v>0</v>
      </c>
      <c r="BI24" s="139">
        <f>AU24+((AV24-AU24)*'9. BE assumptions'!AE24)</f>
        <v>0</v>
      </c>
      <c r="BJ24" s="139">
        <f>AW24+((AX24-AW24)*'9. BE assumptions'!AF24)</f>
        <v>0</v>
      </c>
      <c r="BK24" s="139">
        <f>AY24+((AZ24-AY24)*'9. BE assumptions'!AG24)</f>
        <v>0</v>
      </c>
      <c r="BL24" s="139">
        <f>BA24+((BB24-BA24)*'9. BE assumptions'!AH24)</f>
        <v>0</v>
      </c>
      <c r="BM24" s="140">
        <f>BC24+((BD24-BC24)*'9. BE assumptions'!AI24)</f>
        <v>0</v>
      </c>
      <c r="BN24" s="139">
        <f t="shared" si="17"/>
        <v>0</v>
      </c>
      <c r="BO24" s="140">
        <f t="shared" si="18"/>
        <v>0</v>
      </c>
      <c r="BP24" s="6"/>
      <c r="BQ24" s="82">
        <f>B24/100*'8. GVA assumptions'!$F$7</f>
        <v>0</v>
      </c>
      <c r="BR24" s="77">
        <f>C24/100*'8. GVA assumptions'!$F$9</f>
        <v>0</v>
      </c>
      <c r="BS24" s="77">
        <f>D24/100*'8. GVA assumptions'!$F$12</f>
        <v>0</v>
      </c>
      <c r="BT24" s="77">
        <f>E24/100*'8. GVA assumptions'!$F$13</f>
        <v>0</v>
      </c>
      <c r="BU24" s="77">
        <f>F24/100*'8. GVA assumptions'!$F$14</f>
        <v>0</v>
      </c>
      <c r="BV24" s="77">
        <f>G24/100*'8. GVA assumptions'!$F$15</f>
        <v>0</v>
      </c>
      <c r="BW24" s="77">
        <f>H24/100*'8. GVA assumptions'!$F$16</f>
        <v>0</v>
      </c>
      <c r="BX24" s="285">
        <f t="shared" si="19"/>
        <v>0</v>
      </c>
      <c r="BY24" s="6"/>
      <c r="BZ24" s="82">
        <f>K24/100*'8. GVA assumptions'!$F$7</f>
        <v>0</v>
      </c>
      <c r="CA24" s="77">
        <f>L24/100*'8. GVA assumptions'!$F$7</f>
        <v>0</v>
      </c>
      <c r="CB24" s="77">
        <f>M24/100*'8. GVA assumptions'!$F$7</f>
        <v>0</v>
      </c>
      <c r="CC24" s="78">
        <f>N24/100*'8. GVA assumptions'!$F$7</f>
        <v>0</v>
      </c>
      <c r="CD24" s="82">
        <f>O24/100*'8. GVA assumptions'!$F$9</f>
        <v>0</v>
      </c>
      <c r="CE24" s="77">
        <f>P24/100*'8. GVA assumptions'!$F$9</f>
        <v>0</v>
      </c>
      <c r="CF24" s="77">
        <f>Q24/100*'8. GVA assumptions'!$F$9</f>
        <v>0</v>
      </c>
      <c r="CG24" s="78">
        <f>R24/100*'8. GVA assumptions'!$F$9</f>
        <v>0</v>
      </c>
      <c r="CH24" s="82">
        <f>S24/100*'8. GVA assumptions'!$F$12</f>
        <v>0</v>
      </c>
      <c r="CI24" s="77">
        <f>T24/100*'8. GVA assumptions'!$F$12</f>
        <v>0</v>
      </c>
      <c r="CJ24" s="77">
        <f>U24/100*'8. GVA assumptions'!$F$12</f>
        <v>0</v>
      </c>
      <c r="CK24" s="78">
        <f>V24/100*'8. GVA assumptions'!$F$12</f>
        <v>0</v>
      </c>
      <c r="CL24" s="82">
        <f>W24/100*'8. GVA assumptions'!$F$13</f>
        <v>0</v>
      </c>
      <c r="CM24" s="77">
        <f>X24/100*'8. GVA assumptions'!$F$13</f>
        <v>0</v>
      </c>
      <c r="CN24" s="77">
        <f>Y24/100*'8. GVA assumptions'!$F$13</f>
        <v>0</v>
      </c>
      <c r="CO24" s="78">
        <f>Z24/100*'8. GVA assumptions'!$F$13</f>
        <v>0</v>
      </c>
      <c r="CP24" s="82">
        <f>AA24/100*'8. GVA assumptions'!$F$14</f>
        <v>0</v>
      </c>
      <c r="CQ24" s="77">
        <f>AB24/100*'8. GVA assumptions'!$F$14</f>
        <v>0</v>
      </c>
      <c r="CR24" s="77">
        <f>AC24/100*'8. GVA assumptions'!$F$14</f>
        <v>0</v>
      </c>
      <c r="CS24" s="78">
        <f>AD24/100*'8. GVA assumptions'!$F$14</f>
        <v>0</v>
      </c>
      <c r="CT24" s="82">
        <f>AE24/100*'8. GVA assumptions'!$F$15</f>
        <v>0</v>
      </c>
      <c r="CU24" s="77">
        <f>AF24/100*'8. GVA assumptions'!$F$15</f>
        <v>0</v>
      </c>
      <c r="CV24" s="77">
        <f>AG24/100*'8. GVA assumptions'!$F$15</f>
        <v>0</v>
      </c>
      <c r="CW24" s="78">
        <f>AH24/100*'8. GVA assumptions'!$F$15</f>
        <v>0</v>
      </c>
      <c r="CX24" s="82">
        <f>AI24/100*'8. GVA assumptions'!$F$16</f>
        <v>0</v>
      </c>
      <c r="CY24" s="77">
        <f>AJ24/100*'8. GVA assumptions'!$F$16</f>
        <v>0</v>
      </c>
      <c r="CZ24" s="77">
        <f>AK24/100*'8. GVA assumptions'!$F$16</f>
        <v>0</v>
      </c>
      <c r="DA24" s="78">
        <f>AL24/100*'8. GVA assumptions'!$F$16</f>
        <v>0</v>
      </c>
      <c r="DB24" s="68">
        <f t="shared" si="48"/>
        <v>0</v>
      </c>
      <c r="DC24" s="9">
        <f t="shared" si="44"/>
        <v>0</v>
      </c>
      <c r="DD24" s="9">
        <f t="shared" si="2"/>
        <v>0</v>
      </c>
      <c r="DE24" s="69">
        <f t="shared" si="25"/>
        <v>0</v>
      </c>
      <c r="DF24" s="77">
        <f>AQ24/100*'8. GVA assumptions'!$F$7</f>
        <v>0</v>
      </c>
      <c r="DG24" s="78">
        <f>AR24/100*'8. GVA assumptions'!$F$7</f>
        <v>0</v>
      </c>
      <c r="DH24" s="77">
        <f>AS24/100*'8. GVA assumptions'!$F$9</f>
        <v>0</v>
      </c>
      <c r="DI24" s="78">
        <f>AT24/100*'8. GVA assumptions'!$F$9</f>
        <v>0</v>
      </c>
      <c r="DJ24" s="77">
        <f>AU24/100*'8. GVA assumptions'!$F$12</f>
        <v>0</v>
      </c>
      <c r="DK24" s="78">
        <f>AV24/100*'8. GVA assumptions'!$F$12</f>
        <v>0</v>
      </c>
      <c r="DL24" s="77">
        <f>AW24/100*'8. GVA assumptions'!$F$13</f>
        <v>0</v>
      </c>
      <c r="DM24" s="78">
        <f>AX24/100*'8. GVA assumptions'!$F$13</f>
        <v>0</v>
      </c>
      <c r="DN24" s="82">
        <f>AY24/100*'8. GVA assumptions'!$F$14</f>
        <v>0</v>
      </c>
      <c r="DO24" s="78">
        <f>AZ24/100*'8. GVA assumptions'!$F$14</f>
        <v>0</v>
      </c>
      <c r="DP24" s="82">
        <f>BA24/100*'8. GVA assumptions'!$F$15</f>
        <v>0</v>
      </c>
      <c r="DQ24" s="78">
        <f>BB24/100*'8. GVA assumptions'!$F$15</f>
        <v>0</v>
      </c>
      <c r="DR24" s="77">
        <f>BC24/100*'8. GVA assumptions'!$F$16</f>
        <v>0</v>
      </c>
      <c r="DS24" s="77">
        <f>BD24/100*'8. GVA assumptions'!$F$16</f>
        <v>0</v>
      </c>
      <c r="DT24" s="82">
        <f t="shared" si="21"/>
        <v>0</v>
      </c>
      <c r="DU24" s="77">
        <f t="shared" si="22"/>
        <v>0</v>
      </c>
      <c r="DV24" s="95">
        <f>BG24/100*'8. GVA assumptions'!$F$7</f>
        <v>0</v>
      </c>
      <c r="DW24" s="77">
        <f>BH24/100*'8. GVA assumptions'!$F$9</f>
        <v>0</v>
      </c>
      <c r="DX24" s="77">
        <f>BI24/100*'8. GVA assumptions'!$F$12</f>
        <v>0</v>
      </c>
      <c r="DY24" s="77">
        <f>BJ24/100*'8. GVA assumptions'!$F$13</f>
        <v>0</v>
      </c>
      <c r="DZ24" s="77">
        <f>BK24/100*'8. GVA assumptions'!$F$14</f>
        <v>0</v>
      </c>
      <c r="EA24" s="77">
        <f>BL24/100*'8. GVA assumptions'!$F$15</f>
        <v>0</v>
      </c>
      <c r="EB24" s="78">
        <f>BM24/100*'8. GVA assumptions'!$F$16</f>
        <v>0</v>
      </c>
      <c r="EC24" s="134">
        <f t="shared" si="23"/>
        <v>0</v>
      </c>
      <c r="ED24" s="140">
        <f t="shared" si="24"/>
        <v>0</v>
      </c>
    </row>
    <row r="25" spans="1:134">
      <c r="A25" s="378" t="s">
        <v>409</v>
      </c>
      <c r="B25" s="82">
        <v>0</v>
      </c>
      <c r="C25" s="77">
        <v>1.1950000000000001E-3</v>
      </c>
      <c r="D25" s="77">
        <v>0</v>
      </c>
      <c r="E25" s="77">
        <v>1.2683700000000001E-2</v>
      </c>
      <c r="F25" s="77">
        <v>0</v>
      </c>
      <c r="G25" s="77">
        <v>1.1637999999999999E-4</v>
      </c>
      <c r="H25" s="77">
        <v>0</v>
      </c>
      <c r="I25" s="285">
        <f t="shared" si="4"/>
        <v>1.399508E-2</v>
      </c>
      <c r="J25" s="108"/>
      <c r="K25" s="167">
        <v>0</v>
      </c>
      <c r="L25" s="115"/>
      <c r="M25" s="115"/>
      <c r="N25" s="163"/>
      <c r="O25" s="167">
        <v>1.1950000000000001E-3</v>
      </c>
      <c r="P25" s="115"/>
      <c r="Q25" s="115"/>
      <c r="R25" s="163"/>
      <c r="S25" s="167">
        <v>0</v>
      </c>
      <c r="T25" s="115"/>
      <c r="U25" s="115"/>
      <c r="V25" s="163"/>
      <c r="W25" s="167">
        <v>1.2683700000000001E-2</v>
      </c>
      <c r="X25" s="115"/>
      <c r="Y25" s="115"/>
      <c r="Z25" s="163"/>
      <c r="AA25" s="115">
        <v>0</v>
      </c>
      <c r="AB25" s="115"/>
      <c r="AC25" s="115"/>
      <c r="AD25" s="163"/>
      <c r="AE25" s="167">
        <v>1.1637999999999999E-4</v>
      </c>
      <c r="AF25" s="115"/>
      <c r="AG25" s="115"/>
      <c r="AH25" s="163"/>
      <c r="AI25" s="115"/>
      <c r="AJ25" s="115"/>
      <c r="AK25" s="115"/>
      <c r="AL25" s="115"/>
      <c r="AM25" s="119">
        <f t="shared" si="5"/>
        <v>1.399508E-2</v>
      </c>
      <c r="AN25" s="118">
        <f t="shared" si="6"/>
        <v>0</v>
      </c>
      <c r="AO25" s="118">
        <f t="shared" si="7"/>
        <v>0</v>
      </c>
      <c r="AP25" s="118">
        <f t="shared" si="8"/>
        <v>0</v>
      </c>
      <c r="AQ25" s="169">
        <f t="shared" si="49"/>
        <v>0</v>
      </c>
      <c r="AR25" s="131">
        <f t="shared" si="50"/>
        <v>0</v>
      </c>
      <c r="AS25" s="129">
        <f t="shared" si="51"/>
        <v>1.1950000000000001E-3</v>
      </c>
      <c r="AT25" s="129">
        <f>O25</f>
        <v>1.1950000000000001E-3</v>
      </c>
      <c r="AU25" s="129">
        <f t="shared" si="52"/>
        <v>0</v>
      </c>
      <c r="AV25" s="131">
        <f t="shared" si="53"/>
        <v>0</v>
      </c>
      <c r="AW25" s="129">
        <f t="shared" si="54"/>
        <v>1.2683700000000001E-2</v>
      </c>
      <c r="AX25" s="131">
        <f t="shared" si="55"/>
        <v>1.2683700000000001E-2</v>
      </c>
      <c r="AY25" s="131">
        <f t="shared" si="56"/>
        <v>0</v>
      </c>
      <c r="AZ25" s="131">
        <f t="shared" si="57"/>
        <v>0</v>
      </c>
      <c r="BA25" s="131">
        <f t="shared" si="58"/>
        <v>1.1637999999999999E-4</v>
      </c>
      <c r="BB25" s="131">
        <f t="shared" si="59"/>
        <v>1.1637999999999999E-4</v>
      </c>
      <c r="BC25" s="129"/>
      <c r="BD25" s="398"/>
      <c r="BE25" s="82">
        <f t="shared" si="16"/>
        <v>1.399508E-2</v>
      </c>
      <c r="BF25" s="77">
        <f t="shared" si="16"/>
        <v>1.399508E-2</v>
      </c>
      <c r="BG25" s="138">
        <f>AQ25+((AR25-AQ25)*'9. BE assumptions'!AC25)</f>
        <v>0</v>
      </c>
      <c r="BH25" s="139">
        <f>AS25+((AT25-AS25)*'9. BE assumptions'!AD25)</f>
        <v>1.1950000000000001E-3</v>
      </c>
      <c r="BI25" s="139">
        <f>AU25+((AV25-AU25)*'9. BE assumptions'!AE25)</f>
        <v>0</v>
      </c>
      <c r="BJ25" s="139">
        <f>AW25+((AX25-AW25)*'9. BE assumptions'!AF25)</f>
        <v>1.2683700000000001E-2</v>
      </c>
      <c r="BK25" s="139">
        <f>AY25+((AZ25-AY25)*'9. BE assumptions'!AG25)</f>
        <v>0</v>
      </c>
      <c r="BL25" s="139">
        <f>BA25+((BB25-BA25)*'9. BE assumptions'!AH25)</f>
        <v>1.1637999999999999E-4</v>
      </c>
      <c r="BM25" s="140">
        <f>BC25+((BD25-BC25)*'9. BE assumptions'!AI25)</f>
        <v>0</v>
      </c>
      <c r="BN25" s="139">
        <f t="shared" si="17"/>
        <v>1.399508E-2</v>
      </c>
      <c r="BO25" s="140">
        <f t="shared" si="18"/>
        <v>0.19890372120308666</v>
      </c>
      <c r="BP25" s="86"/>
      <c r="BQ25" s="82">
        <f>B25/100*'8. GVA assumptions'!$F$7</f>
        <v>0</v>
      </c>
      <c r="BR25" s="77">
        <f>C25/100*'8. GVA assumptions'!$F$9</f>
        <v>4.4622717569334453E-4</v>
      </c>
      <c r="BS25" s="77">
        <f>D25/100*'8. GVA assumptions'!$F$12</f>
        <v>0</v>
      </c>
      <c r="BT25" s="77">
        <f>E25/100*'8. GVA assumptions'!$F$13</f>
        <v>6.1416812967503877E-3</v>
      </c>
      <c r="BU25" s="77">
        <f>F25/100*'8. GVA assumptions'!$F$14</f>
        <v>0</v>
      </c>
      <c r="BV25" s="77">
        <f>G25/100*'8. GVA assumptions'!$F$15</f>
        <v>6.8349308830801839E-5</v>
      </c>
      <c r="BW25" s="77">
        <f>H25/100*'8. GVA assumptions'!$F$16</f>
        <v>0</v>
      </c>
      <c r="BX25" s="285">
        <f t="shared" si="19"/>
        <v>6.6562577812745343E-3</v>
      </c>
      <c r="BY25" s="86"/>
      <c r="BZ25" s="82">
        <f>K25/100*'8. GVA assumptions'!$F$7</f>
        <v>0</v>
      </c>
      <c r="CA25" s="77">
        <f>L25/100*'8. GVA assumptions'!$F$7</f>
        <v>0</v>
      </c>
      <c r="CB25" s="77">
        <f>M25/100*'8. GVA assumptions'!$F$7</f>
        <v>0</v>
      </c>
      <c r="CC25" s="78">
        <f>N25/100*'8. GVA assumptions'!$F$7</f>
        <v>0</v>
      </c>
      <c r="CD25" s="82">
        <f>O25/100*'8. GVA assumptions'!$F$9</f>
        <v>4.4622717569334453E-4</v>
      </c>
      <c r="CE25" s="77">
        <f>P25/100*'8. GVA assumptions'!$F$9</f>
        <v>0</v>
      </c>
      <c r="CF25" s="77">
        <f>Q25/100*'8. GVA assumptions'!$F$9</f>
        <v>0</v>
      </c>
      <c r="CG25" s="78">
        <f>R25/100*'8. GVA assumptions'!$F$9</f>
        <v>0</v>
      </c>
      <c r="CH25" s="82">
        <f>S25/100*'8. GVA assumptions'!$F$12</f>
        <v>0</v>
      </c>
      <c r="CI25" s="77">
        <f>T25/100*'8. GVA assumptions'!$F$12</f>
        <v>0</v>
      </c>
      <c r="CJ25" s="77">
        <f>U25/100*'8. GVA assumptions'!$F$12</f>
        <v>0</v>
      </c>
      <c r="CK25" s="78">
        <f>V25/100*'8. GVA assumptions'!$F$12</f>
        <v>0</v>
      </c>
      <c r="CL25" s="82">
        <f>W25/100*'8. GVA assumptions'!$F$13</f>
        <v>6.1416812967503877E-3</v>
      </c>
      <c r="CM25" s="77">
        <f>X25/100*'8. GVA assumptions'!$F$13</f>
        <v>0</v>
      </c>
      <c r="CN25" s="77">
        <f>Y25/100*'8. GVA assumptions'!$F$13</f>
        <v>0</v>
      </c>
      <c r="CO25" s="78">
        <f>Z25/100*'8. GVA assumptions'!$F$13</f>
        <v>0</v>
      </c>
      <c r="CP25" s="82">
        <f>AA25/100*'8. GVA assumptions'!$F$14</f>
        <v>0</v>
      </c>
      <c r="CQ25" s="77">
        <f>AB25/100*'8. GVA assumptions'!$F$14</f>
        <v>0</v>
      </c>
      <c r="CR25" s="77">
        <f>AC25/100*'8. GVA assumptions'!$F$14</f>
        <v>0</v>
      </c>
      <c r="CS25" s="78">
        <f>AD25/100*'8. GVA assumptions'!$F$14</f>
        <v>0</v>
      </c>
      <c r="CT25" s="82">
        <f>AE25/100*'8. GVA assumptions'!$F$15</f>
        <v>6.8349308830801839E-5</v>
      </c>
      <c r="CU25" s="77">
        <f>AF25/100*'8. GVA assumptions'!$F$15</f>
        <v>0</v>
      </c>
      <c r="CV25" s="77">
        <f>AG25/100*'8. GVA assumptions'!$F$15</f>
        <v>0</v>
      </c>
      <c r="CW25" s="78">
        <f>AH25/100*'8. GVA assumptions'!$F$15</f>
        <v>0</v>
      </c>
      <c r="CX25" s="82">
        <f>AI25/100*'8. GVA assumptions'!$F$16</f>
        <v>0</v>
      </c>
      <c r="CY25" s="77">
        <f>AJ25/100*'8. GVA assumptions'!$F$16</f>
        <v>0</v>
      </c>
      <c r="CZ25" s="77">
        <f>AK25/100*'8. GVA assumptions'!$F$16</f>
        <v>0</v>
      </c>
      <c r="DA25" s="78">
        <f>AL25/100*'8. GVA assumptions'!$F$16</f>
        <v>0</v>
      </c>
      <c r="DB25" s="68">
        <f t="shared" si="48"/>
        <v>6.6562577812745343E-3</v>
      </c>
      <c r="DC25" s="9">
        <f t="shared" si="44"/>
        <v>0</v>
      </c>
      <c r="DD25" s="9">
        <f t="shared" si="2"/>
        <v>0</v>
      </c>
      <c r="DE25" s="69">
        <f t="shared" si="25"/>
        <v>0</v>
      </c>
      <c r="DF25" s="77">
        <f>AQ25/100*'8. GVA assumptions'!$F$7</f>
        <v>0</v>
      </c>
      <c r="DG25" s="78">
        <f>AR25/100*'8. GVA assumptions'!$F$7</f>
        <v>0</v>
      </c>
      <c r="DH25" s="77">
        <f>AS25/100*'8. GVA assumptions'!$F$9</f>
        <v>4.4622717569334453E-4</v>
      </c>
      <c r="DI25" s="78">
        <f>AT25/100*'8. GVA assumptions'!$F$9</f>
        <v>4.4622717569334453E-4</v>
      </c>
      <c r="DJ25" s="77">
        <f>AU25/100*'8. GVA assumptions'!$F$12</f>
        <v>0</v>
      </c>
      <c r="DK25" s="78">
        <f>AV25/100*'8. GVA assumptions'!$F$12</f>
        <v>0</v>
      </c>
      <c r="DL25" s="77">
        <f>AW25/100*'8. GVA assumptions'!$F$13</f>
        <v>6.1416812967503877E-3</v>
      </c>
      <c r="DM25" s="78">
        <f>AX25/100*'8. GVA assumptions'!$F$13</f>
        <v>6.1416812967503877E-3</v>
      </c>
      <c r="DN25" s="82">
        <f>AY25/100*'8. GVA assumptions'!$F$14</f>
        <v>0</v>
      </c>
      <c r="DO25" s="78">
        <f>AZ25/100*'8. GVA assumptions'!$F$14</f>
        <v>0</v>
      </c>
      <c r="DP25" s="82">
        <f>BA25/100*'8. GVA assumptions'!$F$15</f>
        <v>6.8349308830801839E-5</v>
      </c>
      <c r="DQ25" s="78">
        <f>BB25/100*'8. GVA assumptions'!$F$15</f>
        <v>6.8349308830801839E-5</v>
      </c>
      <c r="DR25" s="77">
        <f>BC25/100*'8. GVA assumptions'!$F$16</f>
        <v>0</v>
      </c>
      <c r="DS25" s="77">
        <f>BD25/100*'8. GVA assumptions'!$F$16</f>
        <v>0</v>
      </c>
      <c r="DT25" s="82">
        <f t="shared" si="21"/>
        <v>6.6562577812745343E-3</v>
      </c>
      <c r="DU25" s="77">
        <f t="shared" si="22"/>
        <v>6.6562577812745343E-3</v>
      </c>
      <c r="DV25" s="95">
        <f>BG25/100*'8. GVA assumptions'!$F$7</f>
        <v>0</v>
      </c>
      <c r="DW25" s="77">
        <f>BH25/100*'8. GVA assumptions'!$F$9</f>
        <v>4.4622717569334453E-4</v>
      </c>
      <c r="DX25" s="77">
        <f>BI25/100*'8. GVA assumptions'!$F$12</f>
        <v>0</v>
      </c>
      <c r="DY25" s="77">
        <f>BJ25/100*'8. GVA assumptions'!$F$13</f>
        <v>6.1416812967503877E-3</v>
      </c>
      <c r="DZ25" s="77">
        <f>BK25/100*'8. GVA assumptions'!$F$14</f>
        <v>0</v>
      </c>
      <c r="EA25" s="77">
        <f>BL25/100*'8. GVA assumptions'!$F$15</f>
        <v>6.8349308830801839E-5</v>
      </c>
      <c r="EB25" s="78">
        <f>BM25/100*'8. GVA assumptions'!$F$16</f>
        <v>0</v>
      </c>
      <c r="EC25" s="134">
        <f t="shared" si="23"/>
        <v>6.6562577812745343E-3</v>
      </c>
      <c r="ED25" s="140">
        <f t="shared" si="24"/>
        <v>9.4601420069231876E-2</v>
      </c>
    </row>
    <row r="26" spans="1:134">
      <c r="A26" s="145" t="s">
        <v>408</v>
      </c>
      <c r="B26" s="416">
        <v>0</v>
      </c>
      <c r="C26" s="417">
        <v>0.03</v>
      </c>
      <c r="D26" s="417">
        <v>0</v>
      </c>
      <c r="E26" s="417">
        <v>0.03</v>
      </c>
      <c r="F26" s="417">
        <v>5.0000000000000001E-3</v>
      </c>
      <c r="G26" s="417">
        <v>3.0000000000000001E-3</v>
      </c>
      <c r="H26" s="417">
        <v>0</v>
      </c>
      <c r="I26" s="285">
        <f>SUM(B26:H26)</f>
        <v>6.8000000000000005E-2</v>
      </c>
      <c r="J26" s="92"/>
      <c r="K26" s="167"/>
      <c r="L26" s="18"/>
      <c r="M26" s="18"/>
      <c r="N26" s="164"/>
      <c r="O26" s="168"/>
      <c r="P26" s="18"/>
      <c r="Q26" s="18"/>
      <c r="R26" s="164"/>
      <c r="S26" s="168"/>
      <c r="T26" s="18"/>
      <c r="U26" s="18"/>
      <c r="V26" s="164"/>
      <c r="W26" s="168"/>
      <c r="X26" s="18"/>
      <c r="Y26" s="18"/>
      <c r="Z26" s="164"/>
      <c r="AA26" s="18"/>
      <c r="AB26" s="18"/>
      <c r="AC26" s="18"/>
      <c r="AD26" s="164"/>
      <c r="AE26" s="168"/>
      <c r="AF26" s="18"/>
      <c r="AG26" s="18"/>
      <c r="AH26" s="164"/>
      <c r="AI26" s="18"/>
      <c r="AJ26" s="18"/>
      <c r="AK26" s="18"/>
      <c r="AL26" s="18"/>
      <c r="AM26" s="119">
        <f t="shared" ref="AM26:AM37" si="60">AI26+AE26+AA26+W26+S26+O26+K26</f>
        <v>0</v>
      </c>
      <c r="AN26" s="118">
        <f t="shared" ref="AN26:AN37" si="61">AJ26+AF26+AB26+X26+T26+P26+L26</f>
        <v>0</v>
      </c>
      <c r="AO26" s="118">
        <f t="shared" ref="AO26:AO37" si="62">AK26+AG26+AC26+Y26+U26+Q26+M26</f>
        <v>0</v>
      </c>
      <c r="AP26" s="118">
        <f t="shared" ref="AP26:AP37" si="63">AL26+AH26+AD26+Z26+V26+R26+N26</f>
        <v>0</v>
      </c>
      <c r="AQ26" s="168"/>
      <c r="AR26" s="18"/>
      <c r="AS26" s="18"/>
      <c r="AT26" s="18"/>
      <c r="AU26" s="18"/>
      <c r="AV26" s="18"/>
      <c r="AW26" s="18"/>
      <c r="AX26" s="18"/>
      <c r="AY26" s="18"/>
      <c r="AZ26" s="18"/>
      <c r="BA26" s="18"/>
      <c r="BB26" s="18"/>
      <c r="BC26" s="18"/>
      <c r="BD26" s="164"/>
      <c r="BE26" s="82">
        <f t="shared" ref="BE26:BE37" si="64">AQ26+AS26+AU26+AW26+AY26+BA26+BC26</f>
        <v>0</v>
      </c>
      <c r="BF26" s="77">
        <f t="shared" ref="BF26:BF37" si="65">AR26+AT26+AV26+AX26+AZ26+BB26+BD26</f>
        <v>0</v>
      </c>
      <c r="BG26" s="138">
        <f>AQ26+((AR26-AQ26)*'9. BE assumptions'!AC26)</f>
        <v>0</v>
      </c>
      <c r="BH26" s="139">
        <f>AS26+((AT26-AS26)*'9. BE assumptions'!AD26)</f>
        <v>0</v>
      </c>
      <c r="BI26" s="139">
        <f>AU26+((AV26-AU26)*'9. BE assumptions'!AE26)</f>
        <v>0</v>
      </c>
      <c r="BJ26" s="139">
        <f>AW26+((AX26-AW26)*'9. BE assumptions'!AF26)</f>
        <v>0</v>
      </c>
      <c r="BK26" s="139">
        <f>AY26+((AZ26-AY26)*'9. BE assumptions'!AG26)</f>
        <v>0</v>
      </c>
      <c r="BL26" s="139">
        <f>BA26+((BB26-BA26)*'9. BE assumptions'!AH26)</f>
        <v>0</v>
      </c>
      <c r="BM26" s="140">
        <f>BC26+((BD26-BC26)*'9. BE assumptions'!AI26)</f>
        <v>0</v>
      </c>
      <c r="BN26" s="139">
        <f t="shared" si="17"/>
        <v>0</v>
      </c>
      <c r="BO26" s="140">
        <f t="shared" si="18"/>
        <v>0</v>
      </c>
      <c r="BP26" s="18"/>
      <c r="BQ26" s="82">
        <f>B26/100*'8. GVA assumptions'!$F$7</f>
        <v>0</v>
      </c>
      <c r="BR26" s="77">
        <f>C26/100*'8. GVA assumptions'!$F$9</f>
        <v>1.1202355875146723E-2</v>
      </c>
      <c r="BS26" s="77">
        <f>D26/100*'8. GVA assumptions'!$F$12</f>
        <v>0</v>
      </c>
      <c r="BT26" s="77">
        <f>E26/100*'8. GVA assumptions'!$F$13</f>
        <v>1.4526552890916028E-2</v>
      </c>
      <c r="BU26" s="77">
        <f>F26/100*'8. GVA assumptions'!$F$14</f>
        <v>2.2157781912028776E-3</v>
      </c>
      <c r="BV26" s="77">
        <f>G26/100*'8. GVA assumptions'!$F$15</f>
        <v>1.7618828535178341E-3</v>
      </c>
      <c r="BW26" s="77">
        <f>H26/100*'8. GVA assumptions'!$F$16</f>
        <v>0</v>
      </c>
      <c r="BX26" s="285">
        <f t="shared" si="19"/>
        <v>2.9706569810783463E-2</v>
      </c>
      <c r="BY26" s="18"/>
      <c r="BZ26" s="82">
        <f>K26/100*'8. GVA assumptions'!$F$7</f>
        <v>0</v>
      </c>
      <c r="CA26" s="77">
        <f>L26/100*'8. GVA assumptions'!$F$7</f>
        <v>0</v>
      </c>
      <c r="CB26" s="77">
        <f>M26/100*'8. GVA assumptions'!$F$7</f>
        <v>0</v>
      </c>
      <c r="CC26" s="78">
        <f>N26/100*'8. GVA assumptions'!$F$7</f>
        <v>0</v>
      </c>
      <c r="CD26" s="82">
        <f>O26/100*'8. GVA assumptions'!$F$9</f>
        <v>0</v>
      </c>
      <c r="CE26" s="77">
        <f>P26/100*'8. GVA assumptions'!$F$9</f>
        <v>0</v>
      </c>
      <c r="CF26" s="77">
        <f>Q26/100*'8. GVA assumptions'!$F$9</f>
        <v>0</v>
      </c>
      <c r="CG26" s="78">
        <f>R26/100*'8. GVA assumptions'!$F$9</f>
        <v>0</v>
      </c>
      <c r="CH26" s="82">
        <f>S26/100*'8. GVA assumptions'!$F$12</f>
        <v>0</v>
      </c>
      <c r="CI26" s="77">
        <f>T26/100*'8. GVA assumptions'!$F$12</f>
        <v>0</v>
      </c>
      <c r="CJ26" s="77">
        <f>U26/100*'8. GVA assumptions'!$F$12</f>
        <v>0</v>
      </c>
      <c r="CK26" s="78">
        <f>V26/100*'8. GVA assumptions'!$F$12</f>
        <v>0</v>
      </c>
      <c r="CL26" s="82">
        <f>W26/100*'8. GVA assumptions'!$F$13</f>
        <v>0</v>
      </c>
      <c r="CM26" s="77">
        <f>X26/100*'8. GVA assumptions'!$F$13</f>
        <v>0</v>
      </c>
      <c r="CN26" s="77">
        <f>Y26/100*'8. GVA assumptions'!$F$13</f>
        <v>0</v>
      </c>
      <c r="CO26" s="78">
        <f>Z26/100*'8. GVA assumptions'!$F$13</f>
        <v>0</v>
      </c>
      <c r="CP26" s="82">
        <f>AA26/100*'8. GVA assumptions'!$F$14</f>
        <v>0</v>
      </c>
      <c r="CQ26" s="77">
        <f>AB26/100*'8. GVA assumptions'!$F$14</f>
        <v>0</v>
      </c>
      <c r="CR26" s="77">
        <f>AC26/100*'8. GVA assumptions'!$F$14</f>
        <v>0</v>
      </c>
      <c r="CS26" s="78">
        <f>AD26/100*'8. GVA assumptions'!$F$14</f>
        <v>0</v>
      </c>
      <c r="CT26" s="82">
        <f>AE26/100*'8. GVA assumptions'!$F$15</f>
        <v>0</v>
      </c>
      <c r="CU26" s="77">
        <f>AF26/100*'8. GVA assumptions'!$F$15</f>
        <v>0</v>
      </c>
      <c r="CV26" s="77">
        <f>AG26/100*'8. GVA assumptions'!$F$15</f>
        <v>0</v>
      </c>
      <c r="CW26" s="78">
        <f>AH26/100*'8. GVA assumptions'!$F$15</f>
        <v>0</v>
      </c>
      <c r="CX26" s="82">
        <f>AI26/100*'8. GVA assumptions'!$F$16</f>
        <v>0</v>
      </c>
      <c r="CY26" s="77">
        <f>AJ26/100*'8. GVA assumptions'!$F$16</f>
        <v>0</v>
      </c>
      <c r="CZ26" s="77">
        <f>AK26/100*'8. GVA assumptions'!$F$16</f>
        <v>0</v>
      </c>
      <c r="DA26" s="78">
        <f>AL26/100*'8. GVA assumptions'!$F$16</f>
        <v>0</v>
      </c>
      <c r="DB26" s="68">
        <f t="shared" ref="DB26:DB37" si="66">(BZ26+CD26+CH26+CL26+CP26+CT26+CX26)</f>
        <v>0</v>
      </c>
      <c r="DC26" s="9">
        <f t="shared" ref="DC26:DC37" si="67">(CA26+CE26+CI26+CM26+CQ26+CU26+CY26)</f>
        <v>0</v>
      </c>
      <c r="DD26" s="9">
        <f t="shared" ref="DD26:DD37" si="68">(CB26+CF26+CJ26+CN26+CR26+CV26+CZ26)</f>
        <v>0</v>
      </c>
      <c r="DE26" s="69">
        <f t="shared" ref="DE26:DE37" si="69">(CC26+CG26+CK26+CO26+CS26+CW26+DA26)</f>
        <v>0</v>
      </c>
      <c r="DF26" s="77">
        <f>AQ26/100*'8. GVA assumptions'!$F$7</f>
        <v>0</v>
      </c>
      <c r="DG26" s="78">
        <f>AR26/100*'8. GVA assumptions'!$F$7</f>
        <v>0</v>
      </c>
      <c r="DH26" s="77">
        <f>AS26/100*'8. GVA assumptions'!$F$9</f>
        <v>0</v>
      </c>
      <c r="DI26" s="78">
        <f>AT26/100*'8. GVA assumptions'!$F$9</f>
        <v>0</v>
      </c>
      <c r="DJ26" s="77">
        <f>AU26/100*'8. GVA assumptions'!$F$12</f>
        <v>0</v>
      </c>
      <c r="DK26" s="78">
        <f>AV26/100*'8. GVA assumptions'!$F$12</f>
        <v>0</v>
      </c>
      <c r="DL26" s="77">
        <f>AW26/100*'8. GVA assumptions'!$F$13</f>
        <v>0</v>
      </c>
      <c r="DM26" s="78">
        <f>AX26/100*'8. GVA assumptions'!$F$13</f>
        <v>0</v>
      </c>
      <c r="DN26" s="82">
        <f>AY26/100*'8. GVA assumptions'!$F$14</f>
        <v>0</v>
      </c>
      <c r="DO26" s="78">
        <f>AZ26/100*'8. GVA assumptions'!$F$14</f>
        <v>0</v>
      </c>
      <c r="DP26" s="82">
        <f>BA26/100*'8. GVA assumptions'!$F$15</f>
        <v>0</v>
      </c>
      <c r="DQ26" s="78">
        <f>BB26/100*'8. GVA assumptions'!$F$15</f>
        <v>0</v>
      </c>
      <c r="DR26" s="77">
        <f>BC26/100*'8. GVA assumptions'!$F$16</f>
        <v>0</v>
      </c>
      <c r="DS26" s="77">
        <f>BD26/100*'8. GVA assumptions'!$F$16</f>
        <v>0</v>
      </c>
      <c r="DT26" s="82">
        <f t="shared" ref="DT26:DT37" si="70">DF26+DH26+DJ26+DL26+DN26+DP26+DR26</f>
        <v>0</v>
      </c>
      <c r="DU26" s="77">
        <f t="shared" ref="DU26:DU37" si="71">DG26+DI26+DK26+DM26+DO26+DQ26+DS26</f>
        <v>0</v>
      </c>
      <c r="DV26" s="95">
        <f>BG26/100*'8. GVA assumptions'!$F$7</f>
        <v>0</v>
      </c>
      <c r="DW26" s="77">
        <f>BH26/100*'8. GVA assumptions'!$F$9</f>
        <v>0</v>
      </c>
      <c r="DX26" s="77">
        <f>BI26/100*'8. GVA assumptions'!$F$12</f>
        <v>0</v>
      </c>
      <c r="DY26" s="77">
        <f>BJ26/100*'8. GVA assumptions'!$F$13</f>
        <v>0</v>
      </c>
      <c r="DZ26" s="77">
        <f>BK26/100*'8. GVA assumptions'!$F$14</f>
        <v>0</v>
      </c>
      <c r="EA26" s="77">
        <f>BL26/100*'8. GVA assumptions'!$F$15</f>
        <v>0</v>
      </c>
      <c r="EB26" s="78">
        <f>BM26/100*'8. GVA assumptions'!$F$16</f>
        <v>0</v>
      </c>
      <c r="EC26" s="134">
        <f t="shared" si="23"/>
        <v>0</v>
      </c>
      <c r="ED26" s="140">
        <f t="shared" si="24"/>
        <v>0</v>
      </c>
    </row>
    <row r="27" spans="1:134">
      <c r="A27" s="145" t="s">
        <v>407</v>
      </c>
      <c r="B27" s="416">
        <v>0</v>
      </c>
      <c r="C27" s="417">
        <v>0</v>
      </c>
      <c r="D27" s="417">
        <v>0</v>
      </c>
      <c r="E27" s="417">
        <v>0</v>
      </c>
      <c r="F27" s="417">
        <v>0</v>
      </c>
      <c r="G27" s="417">
        <v>0</v>
      </c>
      <c r="H27" s="417">
        <v>0</v>
      </c>
      <c r="I27" s="285">
        <f t="shared" si="4"/>
        <v>0</v>
      </c>
      <c r="J27" s="106"/>
      <c r="K27" s="167"/>
      <c r="L27" s="18"/>
      <c r="M27" s="18"/>
      <c r="N27" s="164"/>
      <c r="O27" s="168"/>
      <c r="P27" s="18"/>
      <c r="Q27" s="18"/>
      <c r="R27" s="164"/>
      <c r="S27" s="168"/>
      <c r="T27" s="18"/>
      <c r="U27" s="18"/>
      <c r="V27" s="164"/>
      <c r="W27" s="168"/>
      <c r="X27" s="18"/>
      <c r="Y27" s="18"/>
      <c r="Z27" s="164"/>
      <c r="AA27" s="18"/>
      <c r="AB27" s="18"/>
      <c r="AC27" s="18"/>
      <c r="AD27" s="164"/>
      <c r="AE27" s="168"/>
      <c r="AF27" s="18"/>
      <c r="AG27" s="18"/>
      <c r="AH27" s="164"/>
      <c r="AI27" s="18"/>
      <c r="AJ27" s="18"/>
      <c r="AK27" s="18"/>
      <c r="AL27" s="18"/>
      <c r="AM27" s="119">
        <f t="shared" si="60"/>
        <v>0</v>
      </c>
      <c r="AN27" s="118">
        <f t="shared" si="61"/>
        <v>0</v>
      </c>
      <c r="AO27" s="118">
        <f t="shared" si="62"/>
        <v>0</v>
      </c>
      <c r="AP27" s="118">
        <f t="shared" si="63"/>
        <v>0</v>
      </c>
      <c r="AQ27" s="168"/>
      <c r="AR27" s="18"/>
      <c r="AS27" s="18"/>
      <c r="AT27" s="18"/>
      <c r="AU27" s="18"/>
      <c r="AV27" s="18"/>
      <c r="AW27" s="18"/>
      <c r="AX27" s="18"/>
      <c r="AY27" s="18"/>
      <c r="AZ27" s="18"/>
      <c r="BA27" s="18"/>
      <c r="BB27" s="18"/>
      <c r="BC27" s="18"/>
      <c r="BD27" s="164"/>
      <c r="BE27" s="82">
        <f t="shared" si="64"/>
        <v>0</v>
      </c>
      <c r="BF27" s="77">
        <f t="shared" si="65"/>
        <v>0</v>
      </c>
      <c r="BG27" s="138">
        <f>AQ27+((AR27-AQ27)*'9. BE assumptions'!AC27)</f>
        <v>0</v>
      </c>
      <c r="BH27" s="139">
        <f>AS27+((AT27-AS27)*'9. BE assumptions'!AD27)</f>
        <v>0</v>
      </c>
      <c r="BI27" s="139">
        <f>AU27+((AV27-AU27)*'9. BE assumptions'!AE27)</f>
        <v>0</v>
      </c>
      <c r="BJ27" s="139">
        <f>AW27+((AX27-AW27)*'9. BE assumptions'!AF27)</f>
        <v>0</v>
      </c>
      <c r="BK27" s="139">
        <f>AY27+((AZ27-AY27)*'9. BE assumptions'!AG27)</f>
        <v>0</v>
      </c>
      <c r="BL27" s="139">
        <f>BA27+((BB27-BA27)*'9. BE assumptions'!AH27)</f>
        <v>0</v>
      </c>
      <c r="BM27" s="140">
        <f>BC27+((BD27-BC27)*'9. BE assumptions'!AI27)</f>
        <v>0</v>
      </c>
      <c r="BN27" s="139">
        <f t="shared" si="17"/>
        <v>0</v>
      </c>
      <c r="BO27" s="140">
        <f t="shared" si="18"/>
        <v>0</v>
      </c>
      <c r="BQ27" s="82">
        <f>B27/100*'8. GVA assumptions'!$F$7</f>
        <v>0</v>
      </c>
      <c r="BR27" s="77">
        <f>C27/100*'8. GVA assumptions'!$F$9</f>
        <v>0</v>
      </c>
      <c r="BS27" s="77">
        <f>D27/100*'8. GVA assumptions'!$F$12</f>
        <v>0</v>
      </c>
      <c r="BT27" s="77">
        <f>E27/100*'8. GVA assumptions'!$F$13</f>
        <v>0</v>
      </c>
      <c r="BU27" s="77">
        <f>F27/100*'8. GVA assumptions'!$F$14</f>
        <v>0</v>
      </c>
      <c r="BV27" s="77">
        <f>G27/100*'8. GVA assumptions'!$F$15</f>
        <v>0</v>
      </c>
      <c r="BW27" s="77">
        <f>H27/100*'8. GVA assumptions'!$F$16</f>
        <v>0</v>
      </c>
      <c r="BX27" s="285">
        <f t="shared" si="19"/>
        <v>0</v>
      </c>
      <c r="BZ27" s="82">
        <f>K27/100*'8. GVA assumptions'!$F$7</f>
        <v>0</v>
      </c>
      <c r="CA27" s="77">
        <f>L27/100*'8. GVA assumptions'!$F$7</f>
        <v>0</v>
      </c>
      <c r="CB27" s="77">
        <f>M27/100*'8. GVA assumptions'!$F$7</f>
        <v>0</v>
      </c>
      <c r="CC27" s="78">
        <f>N27/100*'8. GVA assumptions'!$F$7</f>
        <v>0</v>
      </c>
      <c r="CD27" s="82">
        <f>O27/100*'8. GVA assumptions'!$F$9</f>
        <v>0</v>
      </c>
      <c r="CE27" s="77">
        <f>P27/100*'8. GVA assumptions'!$F$9</f>
        <v>0</v>
      </c>
      <c r="CF27" s="77">
        <f>Q27/100*'8. GVA assumptions'!$F$9</f>
        <v>0</v>
      </c>
      <c r="CG27" s="78">
        <f>R27/100*'8. GVA assumptions'!$F$9</f>
        <v>0</v>
      </c>
      <c r="CH27" s="82">
        <f>S27/100*'8. GVA assumptions'!$F$12</f>
        <v>0</v>
      </c>
      <c r="CI27" s="77">
        <f>T27/100*'8. GVA assumptions'!$F$12</f>
        <v>0</v>
      </c>
      <c r="CJ27" s="77">
        <f>U27/100*'8. GVA assumptions'!$F$12</f>
        <v>0</v>
      </c>
      <c r="CK27" s="78">
        <f>V27/100*'8. GVA assumptions'!$F$12</f>
        <v>0</v>
      </c>
      <c r="CL27" s="82">
        <f>W27/100*'8. GVA assumptions'!$F$13</f>
        <v>0</v>
      </c>
      <c r="CM27" s="77">
        <f>X27/100*'8. GVA assumptions'!$F$13</f>
        <v>0</v>
      </c>
      <c r="CN27" s="77">
        <f>Y27/100*'8. GVA assumptions'!$F$13</f>
        <v>0</v>
      </c>
      <c r="CO27" s="78">
        <f>Z27/100*'8. GVA assumptions'!$F$13</f>
        <v>0</v>
      </c>
      <c r="CP27" s="82">
        <f>AA27/100*'8. GVA assumptions'!$F$14</f>
        <v>0</v>
      </c>
      <c r="CQ27" s="77">
        <f>AB27/100*'8. GVA assumptions'!$F$14</f>
        <v>0</v>
      </c>
      <c r="CR27" s="77">
        <f>AC27/100*'8. GVA assumptions'!$F$14</f>
        <v>0</v>
      </c>
      <c r="CS27" s="78">
        <f>AD27/100*'8. GVA assumptions'!$F$14</f>
        <v>0</v>
      </c>
      <c r="CT27" s="82">
        <f>AE27/100*'8. GVA assumptions'!$F$15</f>
        <v>0</v>
      </c>
      <c r="CU27" s="77">
        <f>AF27/100*'8. GVA assumptions'!$F$15</f>
        <v>0</v>
      </c>
      <c r="CV27" s="77">
        <f>AG27/100*'8. GVA assumptions'!$F$15</f>
        <v>0</v>
      </c>
      <c r="CW27" s="78">
        <f>AH27/100*'8. GVA assumptions'!$F$15</f>
        <v>0</v>
      </c>
      <c r="CX27" s="82">
        <f>AI27/100*'8. GVA assumptions'!$F$16</f>
        <v>0</v>
      </c>
      <c r="CY27" s="77">
        <f>AJ27/100*'8. GVA assumptions'!$F$16</f>
        <v>0</v>
      </c>
      <c r="CZ27" s="77">
        <f>AK27/100*'8. GVA assumptions'!$F$16</f>
        <v>0</v>
      </c>
      <c r="DA27" s="78">
        <f>AL27/100*'8. GVA assumptions'!$F$16</f>
        <v>0</v>
      </c>
      <c r="DB27" s="68">
        <f t="shared" si="66"/>
        <v>0</v>
      </c>
      <c r="DC27" s="9">
        <f t="shared" si="67"/>
        <v>0</v>
      </c>
      <c r="DD27" s="9">
        <f t="shared" si="68"/>
        <v>0</v>
      </c>
      <c r="DE27" s="69">
        <f t="shared" si="69"/>
        <v>0</v>
      </c>
      <c r="DF27" s="77">
        <f>AQ27/100*'8. GVA assumptions'!$F$7</f>
        <v>0</v>
      </c>
      <c r="DG27" s="78">
        <f>AR27/100*'8. GVA assumptions'!$F$7</f>
        <v>0</v>
      </c>
      <c r="DH27" s="77">
        <f>AS27/100*'8. GVA assumptions'!$F$9</f>
        <v>0</v>
      </c>
      <c r="DI27" s="78">
        <f>AT27/100*'8. GVA assumptions'!$F$9</f>
        <v>0</v>
      </c>
      <c r="DJ27" s="77">
        <f>AU27/100*'8. GVA assumptions'!$F$12</f>
        <v>0</v>
      </c>
      <c r="DK27" s="78">
        <f>AV27/100*'8. GVA assumptions'!$F$12</f>
        <v>0</v>
      </c>
      <c r="DL27" s="77">
        <f>AW27/100*'8. GVA assumptions'!$F$13</f>
        <v>0</v>
      </c>
      <c r="DM27" s="78">
        <f>AX27/100*'8. GVA assumptions'!$F$13</f>
        <v>0</v>
      </c>
      <c r="DN27" s="82">
        <f>AY27/100*'8. GVA assumptions'!$F$14</f>
        <v>0</v>
      </c>
      <c r="DO27" s="78">
        <f>AZ27/100*'8. GVA assumptions'!$F$14</f>
        <v>0</v>
      </c>
      <c r="DP27" s="82">
        <f>BA27/100*'8. GVA assumptions'!$F$15</f>
        <v>0</v>
      </c>
      <c r="DQ27" s="78">
        <f>BB27/100*'8. GVA assumptions'!$F$15</f>
        <v>0</v>
      </c>
      <c r="DR27" s="77">
        <f>BC27/100*'8. GVA assumptions'!$F$16</f>
        <v>0</v>
      </c>
      <c r="DS27" s="77">
        <f>BD27/100*'8. GVA assumptions'!$F$16</f>
        <v>0</v>
      </c>
      <c r="DT27" s="82">
        <f t="shared" si="70"/>
        <v>0</v>
      </c>
      <c r="DU27" s="77">
        <f t="shared" si="71"/>
        <v>0</v>
      </c>
      <c r="DV27" s="95">
        <f>BG27/100*'8. GVA assumptions'!$F$7</f>
        <v>0</v>
      </c>
      <c r="DW27" s="77">
        <f>BH27/100*'8. GVA assumptions'!$F$9</f>
        <v>0</v>
      </c>
      <c r="DX27" s="77">
        <f>BI27/100*'8. GVA assumptions'!$F$12</f>
        <v>0</v>
      </c>
      <c r="DY27" s="77">
        <f>BJ27/100*'8. GVA assumptions'!$F$13</f>
        <v>0</v>
      </c>
      <c r="DZ27" s="77">
        <f>BK27/100*'8. GVA assumptions'!$F$14</f>
        <v>0</v>
      </c>
      <c r="EA27" s="77">
        <f>BL27/100*'8. GVA assumptions'!$F$15</f>
        <v>0</v>
      </c>
      <c r="EB27" s="78">
        <f>BM27/100*'8. GVA assumptions'!$F$16</f>
        <v>0</v>
      </c>
      <c r="EC27" s="134">
        <f t="shared" si="23"/>
        <v>0</v>
      </c>
      <c r="ED27" s="140">
        <f t="shared" si="24"/>
        <v>0</v>
      </c>
    </row>
    <row r="28" spans="1:134">
      <c r="A28" s="145" t="s">
        <v>406</v>
      </c>
      <c r="B28" s="416">
        <v>0</v>
      </c>
      <c r="C28" s="417">
        <v>4.0000000000000001E-3</v>
      </c>
      <c r="D28" s="417">
        <v>0</v>
      </c>
      <c r="E28" s="417">
        <v>4.0000000000000001E-3</v>
      </c>
      <c r="F28" s="417">
        <v>1.4E-2</v>
      </c>
      <c r="G28" s="417">
        <v>3.0000000000000001E-3</v>
      </c>
      <c r="H28" s="417">
        <v>0</v>
      </c>
      <c r="I28" s="285">
        <f t="shared" si="4"/>
        <v>2.4999999999999998E-2</v>
      </c>
      <c r="J28" s="106"/>
      <c r="K28" s="167"/>
      <c r="L28" s="129"/>
      <c r="M28" s="129"/>
      <c r="N28" s="165"/>
      <c r="O28" s="169"/>
      <c r="P28" s="129"/>
      <c r="Q28" s="129"/>
      <c r="R28" s="165"/>
      <c r="S28" s="171"/>
      <c r="T28" s="130"/>
      <c r="U28" s="130"/>
      <c r="V28" s="172"/>
      <c r="W28" s="171"/>
      <c r="X28" s="130"/>
      <c r="Y28" s="130"/>
      <c r="Z28" s="172"/>
      <c r="AA28" s="130"/>
      <c r="AB28" s="130"/>
      <c r="AC28" s="130"/>
      <c r="AD28" s="172"/>
      <c r="AE28" s="171"/>
      <c r="AF28" s="130"/>
      <c r="AG28" s="130"/>
      <c r="AH28" s="172"/>
      <c r="AI28" s="130"/>
      <c r="AJ28" s="130"/>
      <c r="AK28" s="130"/>
      <c r="AL28" s="130"/>
      <c r="AM28" s="119">
        <f t="shared" si="60"/>
        <v>0</v>
      </c>
      <c r="AN28" s="118">
        <f t="shared" si="61"/>
        <v>0</v>
      </c>
      <c r="AO28" s="118">
        <f t="shared" si="62"/>
        <v>0</v>
      </c>
      <c r="AP28" s="118">
        <f t="shared" si="63"/>
        <v>0</v>
      </c>
      <c r="AQ28" s="171"/>
      <c r="AR28" s="130"/>
      <c r="AS28" s="130"/>
      <c r="AT28" s="130"/>
      <c r="AU28" s="130"/>
      <c r="AV28" s="130"/>
      <c r="AW28" s="130"/>
      <c r="AX28" s="130"/>
      <c r="AY28" s="130"/>
      <c r="AZ28" s="130"/>
      <c r="BA28" s="130"/>
      <c r="BB28" s="130"/>
      <c r="BC28" s="130"/>
      <c r="BD28" s="172"/>
      <c r="BE28" s="82">
        <f t="shared" si="64"/>
        <v>0</v>
      </c>
      <c r="BF28" s="77">
        <f t="shared" si="65"/>
        <v>0</v>
      </c>
      <c r="BG28" s="138">
        <f>AQ28+((AR28-AQ28)*'9. BE assumptions'!AC28)</f>
        <v>0</v>
      </c>
      <c r="BH28" s="139">
        <f>AS28+((AT28-AS28)*'9. BE assumptions'!AD28)</f>
        <v>0</v>
      </c>
      <c r="BI28" s="139">
        <f>AU28+((AV28-AU28)*'9. BE assumptions'!AE28)</f>
        <v>0</v>
      </c>
      <c r="BJ28" s="139">
        <f>AW28+((AX28-AW28)*'9. BE assumptions'!AF28)</f>
        <v>0</v>
      </c>
      <c r="BK28" s="139">
        <f>AY28+((AZ28-AY28)*'9. BE assumptions'!AG28)</f>
        <v>0</v>
      </c>
      <c r="BL28" s="139">
        <f>BA28+((BB28-BA28)*'9. BE assumptions'!AH28)</f>
        <v>0</v>
      </c>
      <c r="BM28" s="140">
        <f>BC28+((BD28-BC28)*'9. BE assumptions'!AI28)</f>
        <v>0</v>
      </c>
      <c r="BN28" s="139">
        <f t="shared" si="17"/>
        <v>0</v>
      </c>
      <c r="BO28" s="140">
        <f t="shared" si="18"/>
        <v>0</v>
      </c>
      <c r="BP28" s="6"/>
      <c r="BQ28" s="82">
        <f>B28/100*'8. GVA assumptions'!$F$7</f>
        <v>0</v>
      </c>
      <c r="BR28" s="77">
        <f>C28/100*'8. GVA assumptions'!$F$9</f>
        <v>1.4936474500195634E-3</v>
      </c>
      <c r="BS28" s="77">
        <f>D28/100*'8. GVA assumptions'!$F$12</f>
        <v>0</v>
      </c>
      <c r="BT28" s="77">
        <f>E28/100*'8. GVA assumptions'!$F$13</f>
        <v>1.9368737187888041E-3</v>
      </c>
      <c r="BU28" s="77">
        <f>F28/100*'8. GVA assumptions'!$F$14</f>
        <v>6.2041789353680576E-3</v>
      </c>
      <c r="BV28" s="77">
        <f>G28/100*'8. GVA assumptions'!$F$15</f>
        <v>1.7618828535178341E-3</v>
      </c>
      <c r="BW28" s="77">
        <f>H28/100*'8. GVA assumptions'!$F$16</f>
        <v>0</v>
      </c>
      <c r="BX28" s="285">
        <f t="shared" si="19"/>
        <v>1.1396582957694258E-2</v>
      </c>
      <c r="BY28" s="6"/>
      <c r="BZ28" s="82">
        <f>K28/100*'8. GVA assumptions'!$F$7</f>
        <v>0</v>
      </c>
      <c r="CA28" s="77">
        <f>L28/100*'8. GVA assumptions'!$F$7</f>
        <v>0</v>
      </c>
      <c r="CB28" s="77">
        <f>M28/100*'8. GVA assumptions'!$F$7</f>
        <v>0</v>
      </c>
      <c r="CC28" s="78">
        <f>N28/100*'8. GVA assumptions'!$F$7</f>
        <v>0</v>
      </c>
      <c r="CD28" s="82">
        <f>O28/100*'8. GVA assumptions'!$F$9</f>
        <v>0</v>
      </c>
      <c r="CE28" s="77">
        <f>P28/100*'8. GVA assumptions'!$F$9</f>
        <v>0</v>
      </c>
      <c r="CF28" s="77">
        <f>Q28/100*'8. GVA assumptions'!$F$9</f>
        <v>0</v>
      </c>
      <c r="CG28" s="78">
        <f>R28/100*'8. GVA assumptions'!$F$9</f>
        <v>0</v>
      </c>
      <c r="CH28" s="82">
        <f>S28/100*'8. GVA assumptions'!$F$12</f>
        <v>0</v>
      </c>
      <c r="CI28" s="77">
        <f>T28/100*'8. GVA assumptions'!$F$12</f>
        <v>0</v>
      </c>
      <c r="CJ28" s="77">
        <f>U28/100*'8. GVA assumptions'!$F$12</f>
        <v>0</v>
      </c>
      <c r="CK28" s="78">
        <f>V28/100*'8. GVA assumptions'!$F$12</f>
        <v>0</v>
      </c>
      <c r="CL28" s="82">
        <f>W28/100*'8. GVA assumptions'!$F$13</f>
        <v>0</v>
      </c>
      <c r="CM28" s="77">
        <f>X28/100*'8. GVA assumptions'!$F$13</f>
        <v>0</v>
      </c>
      <c r="CN28" s="77">
        <f>Y28/100*'8. GVA assumptions'!$F$13</f>
        <v>0</v>
      </c>
      <c r="CO28" s="78">
        <f>Z28/100*'8. GVA assumptions'!$F$13</f>
        <v>0</v>
      </c>
      <c r="CP28" s="82">
        <f>AA28/100*'8. GVA assumptions'!$F$14</f>
        <v>0</v>
      </c>
      <c r="CQ28" s="77">
        <f>AB28/100*'8. GVA assumptions'!$F$14</f>
        <v>0</v>
      </c>
      <c r="CR28" s="77">
        <f>AC28/100*'8. GVA assumptions'!$F$14</f>
        <v>0</v>
      </c>
      <c r="CS28" s="78">
        <f>AD28/100*'8. GVA assumptions'!$F$14</f>
        <v>0</v>
      </c>
      <c r="CT28" s="82">
        <f>AE28/100*'8. GVA assumptions'!$F$15</f>
        <v>0</v>
      </c>
      <c r="CU28" s="77">
        <f>AF28/100*'8. GVA assumptions'!$F$15</f>
        <v>0</v>
      </c>
      <c r="CV28" s="77">
        <f>AG28/100*'8. GVA assumptions'!$F$15</f>
        <v>0</v>
      </c>
      <c r="CW28" s="78">
        <f>AH28/100*'8. GVA assumptions'!$F$15</f>
        <v>0</v>
      </c>
      <c r="CX28" s="82">
        <f>AI28/100*'8. GVA assumptions'!$F$16</f>
        <v>0</v>
      </c>
      <c r="CY28" s="77">
        <f>AJ28/100*'8. GVA assumptions'!$F$16</f>
        <v>0</v>
      </c>
      <c r="CZ28" s="77">
        <f>AK28/100*'8. GVA assumptions'!$F$16</f>
        <v>0</v>
      </c>
      <c r="DA28" s="78">
        <f>AL28/100*'8. GVA assumptions'!$F$16</f>
        <v>0</v>
      </c>
      <c r="DB28" s="68">
        <f t="shared" si="66"/>
        <v>0</v>
      </c>
      <c r="DC28" s="9">
        <f t="shared" si="67"/>
        <v>0</v>
      </c>
      <c r="DD28" s="9">
        <f t="shared" si="68"/>
        <v>0</v>
      </c>
      <c r="DE28" s="69">
        <f t="shared" si="69"/>
        <v>0</v>
      </c>
      <c r="DF28" s="77">
        <f>AQ28/100*'8. GVA assumptions'!$F$7</f>
        <v>0</v>
      </c>
      <c r="DG28" s="78">
        <f>AR28/100*'8. GVA assumptions'!$F$7</f>
        <v>0</v>
      </c>
      <c r="DH28" s="77">
        <f>AS28/100*'8. GVA assumptions'!$F$9</f>
        <v>0</v>
      </c>
      <c r="DI28" s="78">
        <f>AT28/100*'8. GVA assumptions'!$F$9</f>
        <v>0</v>
      </c>
      <c r="DJ28" s="77">
        <f>AU28/100*'8. GVA assumptions'!$F$12</f>
        <v>0</v>
      </c>
      <c r="DK28" s="78">
        <f>AV28/100*'8. GVA assumptions'!$F$12</f>
        <v>0</v>
      </c>
      <c r="DL28" s="77">
        <f>AW28/100*'8. GVA assumptions'!$F$13</f>
        <v>0</v>
      </c>
      <c r="DM28" s="78">
        <f>AX28/100*'8. GVA assumptions'!$F$13</f>
        <v>0</v>
      </c>
      <c r="DN28" s="82">
        <f>AY28/100*'8. GVA assumptions'!$F$14</f>
        <v>0</v>
      </c>
      <c r="DO28" s="78">
        <f>AZ28/100*'8. GVA assumptions'!$F$14</f>
        <v>0</v>
      </c>
      <c r="DP28" s="82">
        <f>BA28/100*'8. GVA assumptions'!$F$15</f>
        <v>0</v>
      </c>
      <c r="DQ28" s="78">
        <f>BB28/100*'8. GVA assumptions'!$F$15</f>
        <v>0</v>
      </c>
      <c r="DR28" s="77">
        <f>BC28/100*'8. GVA assumptions'!$F$16</f>
        <v>0</v>
      </c>
      <c r="DS28" s="77">
        <f>BD28/100*'8. GVA assumptions'!$F$16</f>
        <v>0</v>
      </c>
      <c r="DT28" s="82">
        <f t="shared" si="70"/>
        <v>0</v>
      </c>
      <c r="DU28" s="77">
        <f t="shared" si="71"/>
        <v>0</v>
      </c>
      <c r="DV28" s="95">
        <f>BG28/100*'8. GVA assumptions'!$F$7</f>
        <v>0</v>
      </c>
      <c r="DW28" s="77">
        <f>BH28/100*'8. GVA assumptions'!$F$9</f>
        <v>0</v>
      </c>
      <c r="DX28" s="77">
        <f>BI28/100*'8. GVA assumptions'!$F$12</f>
        <v>0</v>
      </c>
      <c r="DY28" s="77">
        <f>BJ28/100*'8. GVA assumptions'!$F$13</f>
        <v>0</v>
      </c>
      <c r="DZ28" s="77">
        <f>BK28/100*'8. GVA assumptions'!$F$14</f>
        <v>0</v>
      </c>
      <c r="EA28" s="77">
        <f>BL28/100*'8. GVA assumptions'!$F$15</f>
        <v>0</v>
      </c>
      <c r="EB28" s="78">
        <f>BM28/100*'8. GVA assumptions'!$F$16</f>
        <v>0</v>
      </c>
      <c r="EC28" s="134">
        <f t="shared" si="23"/>
        <v>0</v>
      </c>
      <c r="ED28" s="140">
        <f t="shared" si="24"/>
        <v>0</v>
      </c>
    </row>
    <row r="29" spans="1:134">
      <c r="A29" s="145" t="s">
        <v>405</v>
      </c>
      <c r="B29" s="416">
        <v>2.3E-2</v>
      </c>
      <c r="C29" s="417">
        <v>0.1</v>
      </c>
      <c r="D29" s="417">
        <v>0</v>
      </c>
      <c r="E29" s="417">
        <v>0.1</v>
      </c>
      <c r="F29" s="417">
        <v>8.3000000000000004E-2</v>
      </c>
      <c r="G29" s="417">
        <v>1E-3</v>
      </c>
      <c r="H29" s="417">
        <v>0</v>
      </c>
      <c r="I29" s="285">
        <f t="shared" si="4"/>
        <v>0.307</v>
      </c>
      <c r="J29" s="117"/>
      <c r="K29" s="167"/>
      <c r="L29" s="117"/>
      <c r="M29" s="117"/>
      <c r="N29" s="166"/>
      <c r="O29" s="170"/>
      <c r="P29" s="117"/>
      <c r="Q29" s="117"/>
      <c r="R29" s="166"/>
      <c r="S29" s="170"/>
      <c r="T29" s="117"/>
      <c r="U29" s="117"/>
      <c r="V29" s="166"/>
      <c r="W29" s="170"/>
      <c r="X29" s="117"/>
      <c r="Y29" s="117"/>
      <c r="Z29" s="166"/>
      <c r="AA29" s="117"/>
      <c r="AB29" s="117"/>
      <c r="AC29" s="117"/>
      <c r="AD29" s="166"/>
      <c r="AE29" s="170"/>
      <c r="AF29" s="117"/>
      <c r="AG29" s="117"/>
      <c r="AH29" s="166"/>
      <c r="AI29" s="117"/>
      <c r="AJ29" s="117"/>
      <c r="AK29" s="117"/>
      <c r="AL29" s="117"/>
      <c r="AM29" s="119">
        <f t="shared" si="60"/>
        <v>0</v>
      </c>
      <c r="AN29" s="118">
        <f t="shared" si="61"/>
        <v>0</v>
      </c>
      <c r="AO29" s="118">
        <f t="shared" si="62"/>
        <v>0</v>
      </c>
      <c r="AP29" s="118">
        <f t="shared" si="63"/>
        <v>0</v>
      </c>
      <c r="AQ29" s="168"/>
      <c r="AR29" s="18"/>
      <c r="AS29" s="18"/>
      <c r="AT29" s="18"/>
      <c r="AU29" s="18"/>
      <c r="AV29" s="18"/>
      <c r="AW29" s="18"/>
      <c r="AX29" s="18"/>
      <c r="AY29" s="18"/>
      <c r="AZ29" s="18"/>
      <c r="BA29" s="18"/>
      <c r="BB29" s="18"/>
      <c r="BC29" s="18"/>
      <c r="BD29" s="164"/>
      <c r="BE29" s="82">
        <f t="shared" si="64"/>
        <v>0</v>
      </c>
      <c r="BF29" s="77">
        <f t="shared" si="65"/>
        <v>0</v>
      </c>
      <c r="BG29" s="138">
        <f>AQ29+((AR29-AQ29)*'9. BE assumptions'!AC29)</f>
        <v>0</v>
      </c>
      <c r="BH29" s="139">
        <f>AS29+((AT29-AS29)*'9. BE assumptions'!AD29)</f>
        <v>0</v>
      </c>
      <c r="BI29" s="139">
        <f>AU29+((AV29-AU29)*'9. BE assumptions'!AE29)</f>
        <v>0</v>
      </c>
      <c r="BJ29" s="139">
        <f>AW29+((AX29-AW29)*'9. BE assumptions'!AF29)</f>
        <v>0</v>
      </c>
      <c r="BK29" s="139">
        <f>AY29+((AZ29-AY29)*'9. BE assumptions'!AG29)</f>
        <v>0</v>
      </c>
      <c r="BL29" s="139">
        <f>BA29+((BB29-BA29)*'9. BE assumptions'!AH29)</f>
        <v>0</v>
      </c>
      <c r="BM29" s="140">
        <f>BC29+((BD29-BC29)*'9. BE assumptions'!AI29)</f>
        <v>0</v>
      </c>
      <c r="BN29" s="139">
        <f t="shared" si="17"/>
        <v>0</v>
      </c>
      <c r="BO29" s="140">
        <f t="shared" si="18"/>
        <v>0</v>
      </c>
      <c r="BQ29" s="82">
        <f>B29/100*'8. GVA assumptions'!$F$7</f>
        <v>9.6042217322407468E-3</v>
      </c>
      <c r="BR29" s="77">
        <f>C29/100*'8. GVA assumptions'!$F$9</f>
        <v>3.7341186250489079E-2</v>
      </c>
      <c r="BS29" s="77">
        <f>D29/100*'8. GVA assumptions'!$F$12</f>
        <v>0</v>
      </c>
      <c r="BT29" s="77">
        <f>E29/100*'8. GVA assumptions'!$F$13</f>
        <v>4.8421842969720096E-2</v>
      </c>
      <c r="BU29" s="77">
        <f>F29/100*'8. GVA assumptions'!$F$14</f>
        <v>3.6781917973967765E-2</v>
      </c>
      <c r="BV29" s="77">
        <f>G29/100*'8. GVA assumptions'!$F$15</f>
        <v>5.8729428450594477E-4</v>
      </c>
      <c r="BW29" s="77">
        <f>H29/100*'8. GVA assumptions'!$F$16</f>
        <v>0</v>
      </c>
      <c r="BX29" s="285">
        <f t="shared" si="19"/>
        <v>0.13273646321092361</v>
      </c>
      <c r="BZ29" s="82">
        <f>K29/100*'8. GVA assumptions'!$F$7</f>
        <v>0</v>
      </c>
      <c r="CA29" s="77">
        <f>L29/100*'8. GVA assumptions'!$F$7</f>
        <v>0</v>
      </c>
      <c r="CB29" s="77">
        <f>M29/100*'8. GVA assumptions'!$F$7</f>
        <v>0</v>
      </c>
      <c r="CC29" s="78">
        <f>N29/100*'8. GVA assumptions'!$F$7</f>
        <v>0</v>
      </c>
      <c r="CD29" s="82">
        <f>O29/100*'8. GVA assumptions'!$F$9</f>
        <v>0</v>
      </c>
      <c r="CE29" s="77">
        <f>P29/100*'8. GVA assumptions'!$F$9</f>
        <v>0</v>
      </c>
      <c r="CF29" s="77">
        <f>Q29/100*'8. GVA assumptions'!$F$9</f>
        <v>0</v>
      </c>
      <c r="CG29" s="78">
        <f>R29/100*'8. GVA assumptions'!$F$9</f>
        <v>0</v>
      </c>
      <c r="CH29" s="82">
        <f>S29/100*'8. GVA assumptions'!$F$12</f>
        <v>0</v>
      </c>
      <c r="CI29" s="77">
        <f>T29/100*'8. GVA assumptions'!$F$12</f>
        <v>0</v>
      </c>
      <c r="CJ29" s="77">
        <f>U29/100*'8. GVA assumptions'!$F$12</f>
        <v>0</v>
      </c>
      <c r="CK29" s="78">
        <f>V29/100*'8. GVA assumptions'!$F$12</f>
        <v>0</v>
      </c>
      <c r="CL29" s="82">
        <f>W29/100*'8. GVA assumptions'!$F$13</f>
        <v>0</v>
      </c>
      <c r="CM29" s="77">
        <f>X29/100*'8. GVA assumptions'!$F$13</f>
        <v>0</v>
      </c>
      <c r="CN29" s="77">
        <f>Y29/100*'8. GVA assumptions'!$F$13</f>
        <v>0</v>
      </c>
      <c r="CO29" s="78">
        <f>Z29/100*'8. GVA assumptions'!$F$13</f>
        <v>0</v>
      </c>
      <c r="CP29" s="82">
        <f>AA29/100*'8. GVA assumptions'!$F$14</f>
        <v>0</v>
      </c>
      <c r="CQ29" s="77">
        <f>AB29/100*'8. GVA assumptions'!$F$14</f>
        <v>0</v>
      </c>
      <c r="CR29" s="77">
        <f>AC29/100*'8. GVA assumptions'!$F$14</f>
        <v>0</v>
      </c>
      <c r="CS29" s="78">
        <f>AD29/100*'8. GVA assumptions'!$F$14</f>
        <v>0</v>
      </c>
      <c r="CT29" s="82">
        <f>AE29/100*'8. GVA assumptions'!$F$15</f>
        <v>0</v>
      </c>
      <c r="CU29" s="77">
        <f>AF29/100*'8. GVA assumptions'!$F$15</f>
        <v>0</v>
      </c>
      <c r="CV29" s="77">
        <f>AG29/100*'8. GVA assumptions'!$F$15</f>
        <v>0</v>
      </c>
      <c r="CW29" s="78">
        <f>AH29/100*'8. GVA assumptions'!$F$15</f>
        <v>0</v>
      </c>
      <c r="CX29" s="82">
        <f>AI29/100*'8. GVA assumptions'!$F$16</f>
        <v>0</v>
      </c>
      <c r="CY29" s="77">
        <f>AJ29/100*'8. GVA assumptions'!$F$16</f>
        <v>0</v>
      </c>
      <c r="CZ29" s="77">
        <f>AK29/100*'8. GVA assumptions'!$F$16</f>
        <v>0</v>
      </c>
      <c r="DA29" s="78">
        <f>AL29/100*'8. GVA assumptions'!$F$16</f>
        <v>0</v>
      </c>
      <c r="DB29" s="68">
        <f t="shared" si="66"/>
        <v>0</v>
      </c>
      <c r="DC29" s="9">
        <f t="shared" si="67"/>
        <v>0</v>
      </c>
      <c r="DD29" s="9">
        <f t="shared" si="68"/>
        <v>0</v>
      </c>
      <c r="DE29" s="69">
        <f t="shared" si="69"/>
        <v>0</v>
      </c>
      <c r="DF29" s="77">
        <f>AQ29/100*'8. GVA assumptions'!$F$7</f>
        <v>0</v>
      </c>
      <c r="DG29" s="78">
        <f>AR29/100*'8. GVA assumptions'!$F$7</f>
        <v>0</v>
      </c>
      <c r="DH29" s="77">
        <f>AS29/100*'8. GVA assumptions'!$F$9</f>
        <v>0</v>
      </c>
      <c r="DI29" s="78">
        <f>AT29/100*'8. GVA assumptions'!$F$9</f>
        <v>0</v>
      </c>
      <c r="DJ29" s="77">
        <f>AU29/100*'8. GVA assumptions'!$F$12</f>
        <v>0</v>
      </c>
      <c r="DK29" s="78">
        <f>AV29/100*'8. GVA assumptions'!$F$12</f>
        <v>0</v>
      </c>
      <c r="DL29" s="77">
        <f>AW29/100*'8. GVA assumptions'!$F$13</f>
        <v>0</v>
      </c>
      <c r="DM29" s="78">
        <f>AX29/100*'8. GVA assumptions'!$F$13</f>
        <v>0</v>
      </c>
      <c r="DN29" s="82">
        <f>AY29/100*'8. GVA assumptions'!$F$14</f>
        <v>0</v>
      </c>
      <c r="DO29" s="78">
        <f>AZ29/100*'8. GVA assumptions'!$F$14</f>
        <v>0</v>
      </c>
      <c r="DP29" s="82">
        <f>BA29/100*'8. GVA assumptions'!$F$15</f>
        <v>0</v>
      </c>
      <c r="DQ29" s="78">
        <f>BB29/100*'8. GVA assumptions'!$F$15</f>
        <v>0</v>
      </c>
      <c r="DR29" s="77">
        <f>BC29/100*'8. GVA assumptions'!$F$16</f>
        <v>0</v>
      </c>
      <c r="DS29" s="77">
        <f>BD29/100*'8. GVA assumptions'!$F$16</f>
        <v>0</v>
      </c>
      <c r="DT29" s="82">
        <f t="shared" si="70"/>
        <v>0</v>
      </c>
      <c r="DU29" s="77">
        <f t="shared" si="71"/>
        <v>0</v>
      </c>
      <c r="DV29" s="95">
        <f>BG29/100*'8. GVA assumptions'!$F$7</f>
        <v>0</v>
      </c>
      <c r="DW29" s="77">
        <f>BH29/100*'8. GVA assumptions'!$F$9</f>
        <v>0</v>
      </c>
      <c r="DX29" s="77">
        <f>BI29/100*'8. GVA assumptions'!$F$12</f>
        <v>0</v>
      </c>
      <c r="DY29" s="77">
        <f>BJ29/100*'8. GVA assumptions'!$F$13</f>
        <v>0</v>
      </c>
      <c r="DZ29" s="77">
        <f>BK29/100*'8. GVA assumptions'!$F$14</f>
        <v>0</v>
      </c>
      <c r="EA29" s="77">
        <f>BL29/100*'8. GVA assumptions'!$F$15</f>
        <v>0</v>
      </c>
      <c r="EB29" s="78">
        <f>BM29/100*'8. GVA assumptions'!$F$16</f>
        <v>0</v>
      </c>
      <c r="EC29" s="134">
        <f t="shared" si="23"/>
        <v>0</v>
      </c>
      <c r="ED29" s="140">
        <f t="shared" si="24"/>
        <v>0</v>
      </c>
    </row>
    <row r="30" spans="1:134">
      <c r="A30" s="145" t="s">
        <v>404</v>
      </c>
      <c r="B30" s="416">
        <v>3.0000000000000001E-3</v>
      </c>
      <c r="C30" s="417">
        <v>2.8000000000000001E-2</v>
      </c>
      <c r="D30" s="417">
        <v>0</v>
      </c>
      <c r="E30" s="417">
        <v>2.8000000000000001E-2</v>
      </c>
      <c r="F30" s="417">
        <v>2.8000000000000001E-2</v>
      </c>
      <c r="G30" s="417">
        <v>3.5999999999999997E-2</v>
      </c>
      <c r="H30" s="417">
        <v>0</v>
      </c>
      <c r="I30" s="285">
        <f t="shared" si="4"/>
        <v>0.123</v>
      </c>
      <c r="J30" s="86"/>
      <c r="K30" s="167"/>
      <c r="L30" s="117"/>
      <c r="M30" s="117"/>
      <c r="N30" s="166"/>
      <c r="O30" s="170"/>
      <c r="P30" s="117"/>
      <c r="Q30" s="117"/>
      <c r="R30" s="166"/>
      <c r="S30" s="170"/>
      <c r="T30" s="117"/>
      <c r="U30" s="117"/>
      <c r="V30" s="166"/>
      <c r="W30" s="170"/>
      <c r="X30" s="117"/>
      <c r="Y30" s="117"/>
      <c r="Z30" s="166"/>
      <c r="AA30" s="117"/>
      <c r="AB30" s="117"/>
      <c r="AC30" s="117"/>
      <c r="AD30" s="166"/>
      <c r="AE30" s="170"/>
      <c r="AF30" s="117"/>
      <c r="AG30" s="117"/>
      <c r="AH30" s="166"/>
      <c r="AI30" s="117"/>
      <c r="AJ30" s="117"/>
      <c r="AK30" s="117"/>
      <c r="AL30" s="117"/>
      <c r="AM30" s="119">
        <f t="shared" si="60"/>
        <v>0</v>
      </c>
      <c r="AN30" s="118">
        <f t="shared" si="61"/>
        <v>0</v>
      </c>
      <c r="AO30" s="118">
        <f t="shared" si="62"/>
        <v>0</v>
      </c>
      <c r="AP30" s="118">
        <f t="shared" si="63"/>
        <v>0</v>
      </c>
      <c r="AQ30" s="168"/>
      <c r="AR30" s="18"/>
      <c r="AS30" s="18"/>
      <c r="AT30" s="18"/>
      <c r="AU30" s="18"/>
      <c r="AV30" s="18"/>
      <c r="AW30" s="18"/>
      <c r="AX30" s="18"/>
      <c r="AY30" s="18"/>
      <c r="AZ30" s="18"/>
      <c r="BA30" s="18"/>
      <c r="BB30" s="18"/>
      <c r="BC30" s="18"/>
      <c r="BD30" s="164"/>
      <c r="BE30" s="82">
        <f t="shared" si="64"/>
        <v>0</v>
      </c>
      <c r="BF30" s="77">
        <f t="shared" si="65"/>
        <v>0</v>
      </c>
      <c r="BG30" s="138">
        <f>AQ30+((AR30-AQ30)*'9. BE assumptions'!AC30)</f>
        <v>0</v>
      </c>
      <c r="BH30" s="139">
        <f>AS30+((AT30-AS30)*'9. BE assumptions'!AD30)</f>
        <v>0</v>
      </c>
      <c r="BI30" s="139">
        <f>AU30+((AV30-AU30)*'9. BE assumptions'!AE30)</f>
        <v>0</v>
      </c>
      <c r="BJ30" s="139">
        <f>AW30+((AX30-AW30)*'9. BE assumptions'!AF30)</f>
        <v>0</v>
      </c>
      <c r="BK30" s="139">
        <f>AY30+((AZ30-AY30)*'9. BE assumptions'!AG30)</f>
        <v>0</v>
      </c>
      <c r="BL30" s="139">
        <f>BA30+((BB30-BA30)*'9. BE assumptions'!AH30)</f>
        <v>0</v>
      </c>
      <c r="BM30" s="140">
        <f>BC30+((BD30-BC30)*'9. BE assumptions'!AI30)</f>
        <v>0</v>
      </c>
      <c r="BN30" s="139">
        <f t="shared" si="17"/>
        <v>0</v>
      </c>
      <c r="BO30" s="140">
        <f t="shared" si="18"/>
        <v>0</v>
      </c>
      <c r="BQ30" s="82">
        <f>B30/100*'8. GVA assumptions'!$F$7</f>
        <v>1.2527245737705322E-3</v>
      </c>
      <c r="BR30" s="77">
        <f>C30/100*'8. GVA assumptions'!$F$9</f>
        <v>1.0455532150136943E-2</v>
      </c>
      <c r="BS30" s="77">
        <f>D30/100*'8. GVA assumptions'!$F$12</f>
        <v>0</v>
      </c>
      <c r="BT30" s="77">
        <f>E30/100*'8. GVA assumptions'!$F$13</f>
        <v>1.3558116031521628E-2</v>
      </c>
      <c r="BU30" s="77">
        <f>F30/100*'8. GVA assumptions'!$F$14</f>
        <v>1.2408357870736115E-2</v>
      </c>
      <c r="BV30" s="77">
        <f>G30/100*'8. GVA assumptions'!$F$15</f>
        <v>2.1142594242214006E-2</v>
      </c>
      <c r="BW30" s="77">
        <f>H30/100*'8. GVA assumptions'!$F$16</f>
        <v>0</v>
      </c>
      <c r="BX30" s="285">
        <f t="shared" si="19"/>
        <v>5.8817324868379227E-2</v>
      </c>
      <c r="BZ30" s="82">
        <f>K30/100*'8. GVA assumptions'!$F$7</f>
        <v>0</v>
      </c>
      <c r="CA30" s="77">
        <f>L30/100*'8. GVA assumptions'!$F$7</f>
        <v>0</v>
      </c>
      <c r="CB30" s="77">
        <f>M30/100*'8. GVA assumptions'!$F$7</f>
        <v>0</v>
      </c>
      <c r="CC30" s="78">
        <f>N30/100*'8. GVA assumptions'!$F$7</f>
        <v>0</v>
      </c>
      <c r="CD30" s="82">
        <f>O30/100*'8. GVA assumptions'!$F$9</f>
        <v>0</v>
      </c>
      <c r="CE30" s="77">
        <f>P30/100*'8. GVA assumptions'!$F$9</f>
        <v>0</v>
      </c>
      <c r="CF30" s="77">
        <f>Q30/100*'8. GVA assumptions'!$F$9</f>
        <v>0</v>
      </c>
      <c r="CG30" s="78">
        <f>R30/100*'8. GVA assumptions'!$F$9</f>
        <v>0</v>
      </c>
      <c r="CH30" s="82">
        <f>S30/100*'8. GVA assumptions'!$F$12</f>
        <v>0</v>
      </c>
      <c r="CI30" s="77">
        <f>T30/100*'8. GVA assumptions'!$F$12</f>
        <v>0</v>
      </c>
      <c r="CJ30" s="77">
        <f>U30/100*'8. GVA assumptions'!$F$12</f>
        <v>0</v>
      </c>
      <c r="CK30" s="78">
        <f>V30/100*'8. GVA assumptions'!$F$12</f>
        <v>0</v>
      </c>
      <c r="CL30" s="82">
        <f>W30/100*'8. GVA assumptions'!$F$13</f>
        <v>0</v>
      </c>
      <c r="CM30" s="77">
        <f>X30/100*'8. GVA assumptions'!$F$13</f>
        <v>0</v>
      </c>
      <c r="CN30" s="77">
        <f>Y30/100*'8. GVA assumptions'!$F$13</f>
        <v>0</v>
      </c>
      <c r="CO30" s="78">
        <f>Z30/100*'8. GVA assumptions'!$F$13</f>
        <v>0</v>
      </c>
      <c r="CP30" s="82">
        <f>AA30/100*'8. GVA assumptions'!$F$14</f>
        <v>0</v>
      </c>
      <c r="CQ30" s="77">
        <f>AB30/100*'8. GVA assumptions'!$F$14</f>
        <v>0</v>
      </c>
      <c r="CR30" s="77">
        <f>AC30/100*'8. GVA assumptions'!$F$14</f>
        <v>0</v>
      </c>
      <c r="CS30" s="78">
        <f>AD30/100*'8. GVA assumptions'!$F$14</f>
        <v>0</v>
      </c>
      <c r="CT30" s="82">
        <f>AE30/100*'8. GVA assumptions'!$F$15</f>
        <v>0</v>
      </c>
      <c r="CU30" s="77">
        <f>AF30/100*'8. GVA assumptions'!$F$15</f>
        <v>0</v>
      </c>
      <c r="CV30" s="77">
        <f>AG30/100*'8. GVA assumptions'!$F$15</f>
        <v>0</v>
      </c>
      <c r="CW30" s="78">
        <f>AH30/100*'8. GVA assumptions'!$F$15</f>
        <v>0</v>
      </c>
      <c r="CX30" s="82">
        <f>AI30/100*'8. GVA assumptions'!$F$16</f>
        <v>0</v>
      </c>
      <c r="CY30" s="77">
        <f>AJ30/100*'8. GVA assumptions'!$F$16</f>
        <v>0</v>
      </c>
      <c r="CZ30" s="77">
        <f>AK30/100*'8. GVA assumptions'!$F$16</f>
        <v>0</v>
      </c>
      <c r="DA30" s="78">
        <f>AL30/100*'8. GVA assumptions'!$F$16</f>
        <v>0</v>
      </c>
      <c r="DB30" s="68">
        <f t="shared" si="66"/>
        <v>0</v>
      </c>
      <c r="DC30" s="9">
        <f t="shared" si="67"/>
        <v>0</v>
      </c>
      <c r="DD30" s="9">
        <f t="shared" si="68"/>
        <v>0</v>
      </c>
      <c r="DE30" s="69">
        <f t="shared" si="69"/>
        <v>0</v>
      </c>
      <c r="DF30" s="77">
        <f>AQ30/100*'8. GVA assumptions'!$F$7</f>
        <v>0</v>
      </c>
      <c r="DG30" s="78">
        <f>AR30/100*'8. GVA assumptions'!$F$7</f>
        <v>0</v>
      </c>
      <c r="DH30" s="77">
        <f>AS30/100*'8. GVA assumptions'!$F$9</f>
        <v>0</v>
      </c>
      <c r="DI30" s="78">
        <f>AT30/100*'8. GVA assumptions'!$F$9</f>
        <v>0</v>
      </c>
      <c r="DJ30" s="77">
        <f>AU30/100*'8. GVA assumptions'!$F$12</f>
        <v>0</v>
      </c>
      <c r="DK30" s="78">
        <f>AV30/100*'8. GVA assumptions'!$F$12</f>
        <v>0</v>
      </c>
      <c r="DL30" s="77">
        <f>AW30/100*'8. GVA assumptions'!$F$13</f>
        <v>0</v>
      </c>
      <c r="DM30" s="78">
        <f>AX30/100*'8. GVA assumptions'!$F$13</f>
        <v>0</v>
      </c>
      <c r="DN30" s="82">
        <f>AY30/100*'8. GVA assumptions'!$F$14</f>
        <v>0</v>
      </c>
      <c r="DO30" s="78">
        <f>AZ30/100*'8. GVA assumptions'!$F$14</f>
        <v>0</v>
      </c>
      <c r="DP30" s="82">
        <f>BA30/100*'8. GVA assumptions'!$F$15</f>
        <v>0</v>
      </c>
      <c r="DQ30" s="78">
        <f>BB30/100*'8. GVA assumptions'!$F$15</f>
        <v>0</v>
      </c>
      <c r="DR30" s="77">
        <f>BC30/100*'8. GVA assumptions'!$F$16</f>
        <v>0</v>
      </c>
      <c r="DS30" s="77">
        <f>BD30/100*'8. GVA assumptions'!$F$16</f>
        <v>0</v>
      </c>
      <c r="DT30" s="82">
        <f t="shared" si="70"/>
        <v>0</v>
      </c>
      <c r="DU30" s="77">
        <f t="shared" si="71"/>
        <v>0</v>
      </c>
      <c r="DV30" s="95">
        <f>BG30/100*'8. GVA assumptions'!$F$7</f>
        <v>0</v>
      </c>
      <c r="DW30" s="77">
        <f>BH30/100*'8. GVA assumptions'!$F$9</f>
        <v>0</v>
      </c>
      <c r="DX30" s="77">
        <f>BI30/100*'8. GVA assumptions'!$F$12</f>
        <v>0</v>
      </c>
      <c r="DY30" s="77">
        <f>BJ30/100*'8. GVA assumptions'!$F$13</f>
        <v>0</v>
      </c>
      <c r="DZ30" s="77">
        <f>BK30/100*'8. GVA assumptions'!$F$14</f>
        <v>0</v>
      </c>
      <c r="EA30" s="77">
        <f>BL30/100*'8. GVA assumptions'!$F$15</f>
        <v>0</v>
      </c>
      <c r="EB30" s="78">
        <f>BM30/100*'8. GVA assumptions'!$F$16</f>
        <v>0</v>
      </c>
      <c r="EC30" s="134">
        <f t="shared" si="23"/>
        <v>0</v>
      </c>
      <c r="ED30" s="140">
        <f t="shared" si="24"/>
        <v>0</v>
      </c>
    </row>
    <row r="31" spans="1:134">
      <c r="A31" s="145" t="s">
        <v>403</v>
      </c>
      <c r="B31" s="416">
        <v>0</v>
      </c>
      <c r="C31" s="417">
        <v>0.318</v>
      </c>
      <c r="D31" s="417">
        <v>0</v>
      </c>
      <c r="E31" s="417">
        <v>0.318</v>
      </c>
      <c r="F31" s="417">
        <v>0</v>
      </c>
      <c r="G31" s="417">
        <v>0</v>
      </c>
      <c r="H31" s="417">
        <v>0</v>
      </c>
      <c r="I31" s="285">
        <f t="shared" si="4"/>
        <v>0.63600000000000001</v>
      </c>
      <c r="J31" s="86"/>
      <c r="K31" s="167"/>
      <c r="L31" s="117"/>
      <c r="M31" s="117"/>
      <c r="N31" s="166"/>
      <c r="O31" s="170"/>
      <c r="P31" s="117"/>
      <c r="Q31" s="117"/>
      <c r="R31" s="166"/>
      <c r="S31" s="170"/>
      <c r="T31" s="117"/>
      <c r="U31" s="117"/>
      <c r="V31" s="166"/>
      <c r="W31" s="170"/>
      <c r="X31" s="117"/>
      <c r="Y31" s="117"/>
      <c r="Z31" s="166"/>
      <c r="AA31" s="117"/>
      <c r="AB31" s="117"/>
      <c r="AC31" s="117"/>
      <c r="AD31" s="166"/>
      <c r="AE31" s="170"/>
      <c r="AF31" s="117"/>
      <c r="AG31" s="117"/>
      <c r="AH31" s="166"/>
      <c r="AI31" s="117"/>
      <c r="AJ31" s="117"/>
      <c r="AK31" s="117"/>
      <c r="AL31" s="117"/>
      <c r="AM31" s="119">
        <f t="shared" si="60"/>
        <v>0</v>
      </c>
      <c r="AN31" s="118">
        <f t="shared" si="61"/>
        <v>0</v>
      </c>
      <c r="AO31" s="118">
        <f t="shared" si="62"/>
        <v>0</v>
      </c>
      <c r="AP31" s="118">
        <f t="shared" si="63"/>
        <v>0</v>
      </c>
      <c r="AQ31" s="168"/>
      <c r="AR31" s="18"/>
      <c r="AS31" s="18"/>
      <c r="AT31" s="18"/>
      <c r="AU31" s="18"/>
      <c r="AV31" s="18"/>
      <c r="AW31" s="18"/>
      <c r="AX31" s="18"/>
      <c r="AY31" s="18"/>
      <c r="AZ31" s="18"/>
      <c r="BA31" s="18"/>
      <c r="BB31" s="18"/>
      <c r="BC31" s="18"/>
      <c r="BD31" s="164"/>
      <c r="BE31" s="82">
        <f t="shared" si="64"/>
        <v>0</v>
      </c>
      <c r="BF31" s="77">
        <f t="shared" si="65"/>
        <v>0</v>
      </c>
      <c r="BG31" s="138">
        <f>AQ31+((AR31-AQ31)*'9. BE assumptions'!AC31)</f>
        <v>0</v>
      </c>
      <c r="BH31" s="139">
        <f>AS31+((AT31-AS31)*'9. BE assumptions'!AD31)</f>
        <v>0</v>
      </c>
      <c r="BI31" s="139">
        <f>AU31+((AV31-AU31)*'9. BE assumptions'!AE31)</f>
        <v>0</v>
      </c>
      <c r="BJ31" s="139">
        <f>AW31+((AX31-AW31)*'9. BE assumptions'!AF31)</f>
        <v>0</v>
      </c>
      <c r="BK31" s="139">
        <f>AY31+((AZ31-AY31)*'9. BE assumptions'!AG31)</f>
        <v>0</v>
      </c>
      <c r="BL31" s="139">
        <f>BA31+((BB31-BA31)*'9. BE assumptions'!AH31)</f>
        <v>0</v>
      </c>
      <c r="BM31" s="140">
        <f>BC31+((BD31-BC31)*'9. BE assumptions'!AI31)</f>
        <v>0</v>
      </c>
      <c r="BN31" s="139">
        <f t="shared" si="17"/>
        <v>0</v>
      </c>
      <c r="BO31" s="140">
        <f t="shared" si="18"/>
        <v>0</v>
      </c>
      <c r="BQ31" s="82">
        <f>B31/100*'8. GVA assumptions'!$F$7</f>
        <v>0</v>
      </c>
      <c r="BR31" s="77">
        <f>C31/100*'8. GVA assumptions'!$F$9</f>
        <v>0.11874497227655528</v>
      </c>
      <c r="BS31" s="77">
        <f>D31/100*'8. GVA assumptions'!$F$12</f>
        <v>0</v>
      </c>
      <c r="BT31" s="77">
        <f>E31/100*'8. GVA assumptions'!$F$13</f>
        <v>0.15398146064370991</v>
      </c>
      <c r="BU31" s="77">
        <f>F31/100*'8. GVA assumptions'!$F$14</f>
        <v>0</v>
      </c>
      <c r="BV31" s="77">
        <f>G31/100*'8. GVA assumptions'!$F$15</f>
        <v>0</v>
      </c>
      <c r="BW31" s="77">
        <f>H31/100*'8. GVA assumptions'!$F$16</f>
        <v>0</v>
      </c>
      <c r="BX31" s="285">
        <f t="shared" si="19"/>
        <v>0.27272643292026522</v>
      </c>
      <c r="BZ31" s="82">
        <f>K31/100*'8. GVA assumptions'!$F$7</f>
        <v>0</v>
      </c>
      <c r="CA31" s="77">
        <f>L31/100*'8. GVA assumptions'!$F$7</f>
        <v>0</v>
      </c>
      <c r="CB31" s="77">
        <f>M31/100*'8. GVA assumptions'!$F$7</f>
        <v>0</v>
      </c>
      <c r="CC31" s="78">
        <f>N31/100*'8. GVA assumptions'!$F$7</f>
        <v>0</v>
      </c>
      <c r="CD31" s="82">
        <f>O31/100*'8. GVA assumptions'!$F$9</f>
        <v>0</v>
      </c>
      <c r="CE31" s="77">
        <f>P31/100*'8. GVA assumptions'!$F$9</f>
        <v>0</v>
      </c>
      <c r="CF31" s="77">
        <f>Q31/100*'8. GVA assumptions'!$F$9</f>
        <v>0</v>
      </c>
      <c r="CG31" s="78">
        <f>R31/100*'8. GVA assumptions'!$F$9</f>
        <v>0</v>
      </c>
      <c r="CH31" s="82">
        <f>S31/100*'8. GVA assumptions'!$F$12</f>
        <v>0</v>
      </c>
      <c r="CI31" s="77">
        <f>T31/100*'8. GVA assumptions'!$F$12</f>
        <v>0</v>
      </c>
      <c r="CJ31" s="77">
        <f>U31/100*'8. GVA assumptions'!$F$12</f>
        <v>0</v>
      </c>
      <c r="CK31" s="78">
        <f>V31/100*'8. GVA assumptions'!$F$12</f>
        <v>0</v>
      </c>
      <c r="CL31" s="82">
        <f>W31/100*'8. GVA assumptions'!$F$13</f>
        <v>0</v>
      </c>
      <c r="CM31" s="77">
        <f>X31/100*'8. GVA assumptions'!$F$13</f>
        <v>0</v>
      </c>
      <c r="CN31" s="77">
        <f>Y31/100*'8. GVA assumptions'!$F$13</f>
        <v>0</v>
      </c>
      <c r="CO31" s="78">
        <f>Z31/100*'8. GVA assumptions'!$F$13</f>
        <v>0</v>
      </c>
      <c r="CP31" s="82">
        <f>AA31/100*'8. GVA assumptions'!$F$14</f>
        <v>0</v>
      </c>
      <c r="CQ31" s="77">
        <f>AB31/100*'8. GVA assumptions'!$F$14</f>
        <v>0</v>
      </c>
      <c r="CR31" s="77">
        <f>AC31/100*'8. GVA assumptions'!$F$14</f>
        <v>0</v>
      </c>
      <c r="CS31" s="78">
        <f>AD31/100*'8. GVA assumptions'!$F$14</f>
        <v>0</v>
      </c>
      <c r="CT31" s="82">
        <f>AE31/100*'8. GVA assumptions'!$F$15</f>
        <v>0</v>
      </c>
      <c r="CU31" s="77">
        <f>AF31/100*'8. GVA assumptions'!$F$15</f>
        <v>0</v>
      </c>
      <c r="CV31" s="77">
        <f>AG31/100*'8. GVA assumptions'!$F$15</f>
        <v>0</v>
      </c>
      <c r="CW31" s="78">
        <f>AH31/100*'8. GVA assumptions'!$F$15</f>
        <v>0</v>
      </c>
      <c r="CX31" s="82">
        <f>AI31/100*'8. GVA assumptions'!$F$16</f>
        <v>0</v>
      </c>
      <c r="CY31" s="77">
        <f>AJ31/100*'8. GVA assumptions'!$F$16</f>
        <v>0</v>
      </c>
      <c r="CZ31" s="77">
        <f>AK31/100*'8. GVA assumptions'!$F$16</f>
        <v>0</v>
      </c>
      <c r="DA31" s="78">
        <f>AL31/100*'8. GVA assumptions'!$F$16</f>
        <v>0</v>
      </c>
      <c r="DB31" s="68">
        <f t="shared" si="66"/>
        <v>0</v>
      </c>
      <c r="DC31" s="9">
        <f t="shared" si="67"/>
        <v>0</v>
      </c>
      <c r="DD31" s="9">
        <f t="shared" si="68"/>
        <v>0</v>
      </c>
      <c r="DE31" s="69">
        <f t="shared" si="69"/>
        <v>0</v>
      </c>
      <c r="DF31" s="77">
        <f>AQ31/100*'8. GVA assumptions'!$F$7</f>
        <v>0</v>
      </c>
      <c r="DG31" s="78">
        <f>AR31/100*'8. GVA assumptions'!$F$7</f>
        <v>0</v>
      </c>
      <c r="DH31" s="77">
        <f>AS31/100*'8. GVA assumptions'!$F$9</f>
        <v>0</v>
      </c>
      <c r="DI31" s="78">
        <f>AT31/100*'8. GVA assumptions'!$F$9</f>
        <v>0</v>
      </c>
      <c r="DJ31" s="77">
        <f>AU31/100*'8. GVA assumptions'!$F$12</f>
        <v>0</v>
      </c>
      <c r="DK31" s="78">
        <f>AV31/100*'8. GVA assumptions'!$F$12</f>
        <v>0</v>
      </c>
      <c r="DL31" s="77">
        <f>AW31/100*'8. GVA assumptions'!$F$13</f>
        <v>0</v>
      </c>
      <c r="DM31" s="78">
        <f>AX31/100*'8. GVA assumptions'!$F$13</f>
        <v>0</v>
      </c>
      <c r="DN31" s="82">
        <f>AY31/100*'8. GVA assumptions'!$F$14</f>
        <v>0</v>
      </c>
      <c r="DO31" s="78">
        <f>AZ31/100*'8. GVA assumptions'!$F$14</f>
        <v>0</v>
      </c>
      <c r="DP31" s="82">
        <f>BA31/100*'8. GVA assumptions'!$F$15</f>
        <v>0</v>
      </c>
      <c r="DQ31" s="78">
        <f>BB31/100*'8. GVA assumptions'!$F$15</f>
        <v>0</v>
      </c>
      <c r="DR31" s="77">
        <f>BC31/100*'8. GVA assumptions'!$F$16</f>
        <v>0</v>
      </c>
      <c r="DS31" s="77">
        <f>BD31/100*'8. GVA assumptions'!$F$16</f>
        <v>0</v>
      </c>
      <c r="DT31" s="82">
        <f t="shared" si="70"/>
        <v>0</v>
      </c>
      <c r="DU31" s="77">
        <f t="shared" si="71"/>
        <v>0</v>
      </c>
      <c r="DV31" s="95">
        <f>BG31/100*'8. GVA assumptions'!$F$7</f>
        <v>0</v>
      </c>
      <c r="DW31" s="77">
        <f>BH31/100*'8. GVA assumptions'!$F$9</f>
        <v>0</v>
      </c>
      <c r="DX31" s="77">
        <f>BI31/100*'8. GVA assumptions'!$F$12</f>
        <v>0</v>
      </c>
      <c r="DY31" s="77">
        <f>BJ31/100*'8. GVA assumptions'!$F$13</f>
        <v>0</v>
      </c>
      <c r="DZ31" s="77">
        <f>BK31/100*'8. GVA assumptions'!$F$14</f>
        <v>0</v>
      </c>
      <c r="EA31" s="77">
        <f>BL31/100*'8. GVA assumptions'!$F$15</f>
        <v>0</v>
      </c>
      <c r="EB31" s="78">
        <f>BM31/100*'8. GVA assumptions'!$F$16</f>
        <v>0</v>
      </c>
      <c r="EC31" s="134">
        <f t="shared" si="23"/>
        <v>0</v>
      </c>
      <c r="ED31" s="140">
        <f t="shared" si="24"/>
        <v>0</v>
      </c>
    </row>
    <row r="32" spans="1:134">
      <c r="A32" s="145" t="s">
        <v>402</v>
      </c>
      <c r="B32" s="416">
        <v>0</v>
      </c>
      <c r="C32" s="417">
        <v>6.5000000000000002E-2</v>
      </c>
      <c r="D32" s="417">
        <v>0</v>
      </c>
      <c r="E32" s="417">
        <v>6.5000000000000002E-2</v>
      </c>
      <c r="F32" s="417">
        <v>7.5999999999999998E-2</v>
      </c>
      <c r="G32" s="417">
        <v>1.9E-2</v>
      </c>
      <c r="H32" s="417">
        <v>0</v>
      </c>
      <c r="I32" s="285">
        <f t="shared" si="4"/>
        <v>0.22500000000000001</v>
      </c>
      <c r="J32" s="117"/>
      <c r="K32" s="167"/>
      <c r="L32" s="117"/>
      <c r="M32" s="117"/>
      <c r="N32" s="166"/>
      <c r="O32" s="170"/>
      <c r="P32" s="117"/>
      <c r="Q32" s="117"/>
      <c r="R32" s="166"/>
      <c r="S32" s="170"/>
      <c r="T32" s="117"/>
      <c r="U32" s="117"/>
      <c r="V32" s="166"/>
      <c r="W32" s="170"/>
      <c r="X32" s="117"/>
      <c r="Y32" s="117"/>
      <c r="Z32" s="166"/>
      <c r="AA32" s="117"/>
      <c r="AB32" s="117"/>
      <c r="AC32" s="117"/>
      <c r="AD32" s="166"/>
      <c r="AE32" s="170"/>
      <c r="AF32" s="117"/>
      <c r="AG32" s="117"/>
      <c r="AH32" s="166"/>
      <c r="AI32" s="117"/>
      <c r="AJ32" s="117"/>
      <c r="AK32" s="117"/>
      <c r="AL32" s="117"/>
      <c r="AM32" s="119">
        <f t="shared" si="60"/>
        <v>0</v>
      </c>
      <c r="AN32" s="118">
        <f t="shared" si="61"/>
        <v>0</v>
      </c>
      <c r="AO32" s="118">
        <f t="shared" si="62"/>
        <v>0</v>
      </c>
      <c r="AP32" s="118">
        <f t="shared" si="63"/>
        <v>0</v>
      </c>
      <c r="AQ32" s="168"/>
      <c r="AR32" s="18"/>
      <c r="AS32" s="18"/>
      <c r="AT32" s="18"/>
      <c r="AU32" s="18"/>
      <c r="AV32" s="18"/>
      <c r="AW32" s="18"/>
      <c r="AX32" s="18"/>
      <c r="AY32" s="18"/>
      <c r="AZ32" s="18"/>
      <c r="BA32" s="18"/>
      <c r="BB32" s="18"/>
      <c r="BC32" s="18"/>
      <c r="BD32" s="164"/>
      <c r="BE32" s="82">
        <f t="shared" si="64"/>
        <v>0</v>
      </c>
      <c r="BF32" s="77">
        <f t="shared" si="65"/>
        <v>0</v>
      </c>
      <c r="BG32" s="138">
        <f>AQ32+((AR32-AQ32)*'9. BE assumptions'!AC32)</f>
        <v>0</v>
      </c>
      <c r="BH32" s="139">
        <f>AS32+((AT32-AS32)*'9. BE assumptions'!AD32)</f>
        <v>0</v>
      </c>
      <c r="BI32" s="139">
        <f>AU32+((AV32-AU32)*'9. BE assumptions'!AE32)</f>
        <v>0</v>
      </c>
      <c r="BJ32" s="139">
        <f>AW32+((AX32-AW32)*'9. BE assumptions'!AF32)</f>
        <v>0</v>
      </c>
      <c r="BK32" s="139">
        <f>AY32+((AZ32-AY32)*'9. BE assumptions'!AG32)</f>
        <v>0</v>
      </c>
      <c r="BL32" s="139">
        <f>BA32+((BB32-BA32)*'9. BE assumptions'!AH32)</f>
        <v>0</v>
      </c>
      <c r="BM32" s="140">
        <f>BC32+((BD32-BC32)*'9. BE assumptions'!AI32)</f>
        <v>0</v>
      </c>
      <c r="BN32" s="139">
        <f t="shared" si="17"/>
        <v>0</v>
      </c>
      <c r="BO32" s="140">
        <f t="shared" si="18"/>
        <v>0</v>
      </c>
      <c r="BQ32" s="82">
        <f>B32/100*'8. GVA assumptions'!$F$7</f>
        <v>0</v>
      </c>
      <c r="BR32" s="77">
        <f>C32/100*'8. GVA assumptions'!$F$9</f>
        <v>2.4271771062817901E-2</v>
      </c>
      <c r="BS32" s="77">
        <f>D32/100*'8. GVA assumptions'!$F$12</f>
        <v>0</v>
      </c>
      <c r="BT32" s="77">
        <f>E32/100*'8. GVA assumptions'!$F$13</f>
        <v>3.1474197930318061E-2</v>
      </c>
      <c r="BU32" s="77">
        <f>F32/100*'8. GVA assumptions'!$F$14</f>
        <v>3.3679828506283732E-2</v>
      </c>
      <c r="BV32" s="77">
        <f>G32/100*'8. GVA assumptions'!$F$15</f>
        <v>1.1158591405612948E-2</v>
      </c>
      <c r="BW32" s="77">
        <f>H32/100*'8. GVA assumptions'!$F$16</f>
        <v>0</v>
      </c>
      <c r="BX32" s="285">
        <f t="shared" si="19"/>
        <v>0.10058438890503266</v>
      </c>
      <c r="BZ32" s="82">
        <f>K32/100*'8. GVA assumptions'!$F$7</f>
        <v>0</v>
      </c>
      <c r="CA32" s="77">
        <f>L32/100*'8. GVA assumptions'!$F$7</f>
        <v>0</v>
      </c>
      <c r="CB32" s="77">
        <f>M32/100*'8. GVA assumptions'!$F$7</f>
        <v>0</v>
      </c>
      <c r="CC32" s="78">
        <f>N32/100*'8. GVA assumptions'!$F$7</f>
        <v>0</v>
      </c>
      <c r="CD32" s="82">
        <f>O32/100*'8. GVA assumptions'!$F$9</f>
        <v>0</v>
      </c>
      <c r="CE32" s="77">
        <f>P32/100*'8. GVA assumptions'!$F$9</f>
        <v>0</v>
      </c>
      <c r="CF32" s="77">
        <f>Q32/100*'8. GVA assumptions'!$F$9</f>
        <v>0</v>
      </c>
      <c r="CG32" s="78">
        <f>R32/100*'8. GVA assumptions'!$F$9</f>
        <v>0</v>
      </c>
      <c r="CH32" s="82">
        <f>S32/100*'8. GVA assumptions'!$F$12</f>
        <v>0</v>
      </c>
      <c r="CI32" s="77">
        <f>T32/100*'8. GVA assumptions'!$F$12</f>
        <v>0</v>
      </c>
      <c r="CJ32" s="77">
        <f>U32/100*'8. GVA assumptions'!$F$12</f>
        <v>0</v>
      </c>
      <c r="CK32" s="78">
        <f>V32/100*'8. GVA assumptions'!$F$12</f>
        <v>0</v>
      </c>
      <c r="CL32" s="82">
        <f>W32/100*'8. GVA assumptions'!$F$13</f>
        <v>0</v>
      </c>
      <c r="CM32" s="77">
        <f>X32/100*'8. GVA assumptions'!$F$13</f>
        <v>0</v>
      </c>
      <c r="CN32" s="77">
        <f>Y32/100*'8. GVA assumptions'!$F$13</f>
        <v>0</v>
      </c>
      <c r="CO32" s="78">
        <f>Z32/100*'8. GVA assumptions'!$F$13</f>
        <v>0</v>
      </c>
      <c r="CP32" s="82">
        <f>AA32/100*'8. GVA assumptions'!$F$14</f>
        <v>0</v>
      </c>
      <c r="CQ32" s="77">
        <f>AB32/100*'8. GVA assumptions'!$F$14</f>
        <v>0</v>
      </c>
      <c r="CR32" s="77">
        <f>AC32/100*'8. GVA assumptions'!$F$14</f>
        <v>0</v>
      </c>
      <c r="CS32" s="78">
        <f>AD32/100*'8. GVA assumptions'!$F$14</f>
        <v>0</v>
      </c>
      <c r="CT32" s="82">
        <f>AE32/100*'8. GVA assumptions'!$F$15</f>
        <v>0</v>
      </c>
      <c r="CU32" s="77">
        <f>AF32/100*'8. GVA assumptions'!$F$15</f>
        <v>0</v>
      </c>
      <c r="CV32" s="77">
        <f>AG32/100*'8. GVA assumptions'!$F$15</f>
        <v>0</v>
      </c>
      <c r="CW32" s="78">
        <f>AH32/100*'8. GVA assumptions'!$F$15</f>
        <v>0</v>
      </c>
      <c r="CX32" s="82">
        <f>AI32/100*'8. GVA assumptions'!$F$16</f>
        <v>0</v>
      </c>
      <c r="CY32" s="77">
        <f>AJ32/100*'8. GVA assumptions'!$F$16</f>
        <v>0</v>
      </c>
      <c r="CZ32" s="77">
        <f>AK32/100*'8. GVA assumptions'!$F$16</f>
        <v>0</v>
      </c>
      <c r="DA32" s="78">
        <f>AL32/100*'8. GVA assumptions'!$F$16</f>
        <v>0</v>
      </c>
      <c r="DB32" s="68">
        <f t="shared" si="66"/>
        <v>0</v>
      </c>
      <c r="DC32" s="9">
        <f t="shared" si="67"/>
        <v>0</v>
      </c>
      <c r="DD32" s="9">
        <f t="shared" si="68"/>
        <v>0</v>
      </c>
      <c r="DE32" s="69">
        <f t="shared" si="69"/>
        <v>0</v>
      </c>
      <c r="DF32" s="77">
        <f>AQ32/100*'8. GVA assumptions'!$F$7</f>
        <v>0</v>
      </c>
      <c r="DG32" s="78">
        <f>AR32/100*'8. GVA assumptions'!$F$7</f>
        <v>0</v>
      </c>
      <c r="DH32" s="77">
        <f>AS32/100*'8. GVA assumptions'!$F$9</f>
        <v>0</v>
      </c>
      <c r="DI32" s="78">
        <f>AT32/100*'8. GVA assumptions'!$F$9</f>
        <v>0</v>
      </c>
      <c r="DJ32" s="77">
        <f>AU32/100*'8. GVA assumptions'!$F$12</f>
        <v>0</v>
      </c>
      <c r="DK32" s="78">
        <f>AV32/100*'8. GVA assumptions'!$F$12</f>
        <v>0</v>
      </c>
      <c r="DL32" s="77">
        <f>AW32/100*'8. GVA assumptions'!$F$13</f>
        <v>0</v>
      </c>
      <c r="DM32" s="78">
        <f>AX32/100*'8. GVA assumptions'!$F$13</f>
        <v>0</v>
      </c>
      <c r="DN32" s="82">
        <f>AY32/100*'8. GVA assumptions'!$F$14</f>
        <v>0</v>
      </c>
      <c r="DO32" s="78">
        <f>AZ32/100*'8. GVA assumptions'!$F$14</f>
        <v>0</v>
      </c>
      <c r="DP32" s="82">
        <f>BA32/100*'8. GVA assumptions'!$F$15</f>
        <v>0</v>
      </c>
      <c r="DQ32" s="78">
        <f>BB32/100*'8. GVA assumptions'!$F$15</f>
        <v>0</v>
      </c>
      <c r="DR32" s="77">
        <f>BC32/100*'8. GVA assumptions'!$F$16</f>
        <v>0</v>
      </c>
      <c r="DS32" s="77">
        <f>BD32/100*'8. GVA assumptions'!$F$16</f>
        <v>0</v>
      </c>
      <c r="DT32" s="82">
        <f t="shared" si="70"/>
        <v>0</v>
      </c>
      <c r="DU32" s="77">
        <f t="shared" si="71"/>
        <v>0</v>
      </c>
      <c r="DV32" s="95">
        <f>BG32/100*'8. GVA assumptions'!$F$7</f>
        <v>0</v>
      </c>
      <c r="DW32" s="77">
        <f>BH32/100*'8. GVA assumptions'!$F$9</f>
        <v>0</v>
      </c>
      <c r="DX32" s="77">
        <f>BI32/100*'8. GVA assumptions'!$F$12</f>
        <v>0</v>
      </c>
      <c r="DY32" s="77">
        <f>BJ32/100*'8. GVA assumptions'!$F$13</f>
        <v>0</v>
      </c>
      <c r="DZ32" s="77">
        <f>BK32/100*'8. GVA assumptions'!$F$14</f>
        <v>0</v>
      </c>
      <c r="EA32" s="77">
        <f>BL32/100*'8. GVA assumptions'!$F$15</f>
        <v>0</v>
      </c>
      <c r="EB32" s="78">
        <f>BM32/100*'8. GVA assumptions'!$F$16</f>
        <v>0</v>
      </c>
      <c r="EC32" s="134">
        <f t="shared" si="23"/>
        <v>0</v>
      </c>
      <c r="ED32" s="140">
        <f t="shared" si="24"/>
        <v>0</v>
      </c>
    </row>
    <row r="33" spans="1:134">
      <c r="A33" s="145" t="s">
        <v>401</v>
      </c>
      <c r="B33" s="416">
        <v>2E-3</v>
      </c>
      <c r="C33" s="417">
        <v>0.13700000000000001</v>
      </c>
      <c r="D33" s="417">
        <v>0</v>
      </c>
      <c r="E33" s="417">
        <v>0.13700000000000001</v>
      </c>
      <c r="F33" s="417">
        <v>0</v>
      </c>
      <c r="G33" s="417">
        <v>4.0000000000000001E-3</v>
      </c>
      <c r="H33" s="417">
        <v>0</v>
      </c>
      <c r="I33" s="285">
        <f t="shared" si="4"/>
        <v>0.28000000000000003</v>
      </c>
      <c r="J33" s="117"/>
      <c r="K33" s="167"/>
      <c r="L33" s="117"/>
      <c r="M33" s="117"/>
      <c r="N33" s="166"/>
      <c r="O33" s="170"/>
      <c r="P33" s="117"/>
      <c r="Q33" s="117"/>
      <c r="R33" s="166"/>
      <c r="S33" s="170"/>
      <c r="T33" s="117"/>
      <c r="U33" s="117"/>
      <c r="V33" s="166"/>
      <c r="W33" s="170"/>
      <c r="X33" s="117"/>
      <c r="Y33" s="117"/>
      <c r="Z33" s="166"/>
      <c r="AA33" s="117"/>
      <c r="AB33" s="117"/>
      <c r="AC33" s="117"/>
      <c r="AD33" s="166"/>
      <c r="AE33" s="170"/>
      <c r="AF33" s="117"/>
      <c r="AG33" s="117"/>
      <c r="AH33" s="166"/>
      <c r="AI33" s="117"/>
      <c r="AJ33" s="117"/>
      <c r="AK33" s="117"/>
      <c r="AL33" s="117"/>
      <c r="AM33" s="119">
        <f t="shared" si="60"/>
        <v>0</v>
      </c>
      <c r="AN33" s="118">
        <f t="shared" si="61"/>
        <v>0</v>
      </c>
      <c r="AO33" s="118">
        <f t="shared" si="62"/>
        <v>0</v>
      </c>
      <c r="AP33" s="118">
        <f t="shared" si="63"/>
        <v>0</v>
      </c>
      <c r="AQ33" s="168"/>
      <c r="AR33" s="18"/>
      <c r="AS33" s="18"/>
      <c r="AT33" s="18"/>
      <c r="AU33" s="18"/>
      <c r="AV33" s="18"/>
      <c r="AW33" s="18"/>
      <c r="AX33" s="18"/>
      <c r="AY33" s="18"/>
      <c r="AZ33" s="18"/>
      <c r="BA33" s="18"/>
      <c r="BB33" s="18"/>
      <c r="BC33" s="18"/>
      <c r="BD33" s="164"/>
      <c r="BE33" s="82">
        <f t="shared" si="64"/>
        <v>0</v>
      </c>
      <c r="BF33" s="77">
        <f t="shared" si="65"/>
        <v>0</v>
      </c>
      <c r="BG33" s="138">
        <f>AQ33+((AR33-AQ33)*'9. BE assumptions'!AC33)</f>
        <v>0</v>
      </c>
      <c r="BH33" s="139">
        <f>AS33+((AT33-AS33)*'9. BE assumptions'!AD33)</f>
        <v>0</v>
      </c>
      <c r="BI33" s="139">
        <f>AU33+((AV33-AU33)*'9. BE assumptions'!AE33)</f>
        <v>0</v>
      </c>
      <c r="BJ33" s="139">
        <f>AW33+((AX33-AW33)*'9. BE assumptions'!AF33)</f>
        <v>0</v>
      </c>
      <c r="BK33" s="139">
        <f>AY33+((AZ33-AY33)*'9. BE assumptions'!AG33)</f>
        <v>0</v>
      </c>
      <c r="BL33" s="139">
        <f>BA33+((BB33-BA33)*'9. BE assumptions'!AH33)</f>
        <v>0</v>
      </c>
      <c r="BM33" s="140">
        <f>BC33+((BD33-BC33)*'9. BE assumptions'!AI33)</f>
        <v>0</v>
      </c>
      <c r="BN33" s="139">
        <f t="shared" si="17"/>
        <v>0</v>
      </c>
      <c r="BO33" s="140">
        <f t="shared" si="18"/>
        <v>0</v>
      </c>
      <c r="BQ33" s="82">
        <f>B33/100*'8. GVA assumptions'!$F$7</f>
        <v>8.351497158470214E-4</v>
      </c>
      <c r="BR33" s="77">
        <f>C33/100*'8. GVA assumptions'!$F$9</f>
        <v>5.1157425163170046E-2</v>
      </c>
      <c r="BS33" s="77">
        <f>D33/100*'8. GVA assumptions'!$F$12</f>
        <v>0</v>
      </c>
      <c r="BT33" s="77">
        <f>E33/100*'8. GVA assumptions'!$F$13</f>
        <v>6.6337924868516543E-2</v>
      </c>
      <c r="BU33" s="77">
        <f>F33/100*'8. GVA assumptions'!$F$14</f>
        <v>0</v>
      </c>
      <c r="BV33" s="77">
        <f>G33/100*'8. GVA assumptions'!$F$15</f>
        <v>2.3491771380237791E-3</v>
      </c>
      <c r="BW33" s="77">
        <f>H33/100*'8. GVA assumptions'!$F$16</f>
        <v>0</v>
      </c>
      <c r="BX33" s="285">
        <f t="shared" si="19"/>
        <v>0.12067967688555739</v>
      </c>
      <c r="BZ33" s="82">
        <f>K33/100*'8. GVA assumptions'!$F$7</f>
        <v>0</v>
      </c>
      <c r="CA33" s="77">
        <f>L33/100*'8. GVA assumptions'!$F$7</f>
        <v>0</v>
      </c>
      <c r="CB33" s="77">
        <f>M33/100*'8. GVA assumptions'!$F$7</f>
        <v>0</v>
      </c>
      <c r="CC33" s="78">
        <f>N33/100*'8. GVA assumptions'!$F$7</f>
        <v>0</v>
      </c>
      <c r="CD33" s="82">
        <f>O33/100*'8. GVA assumptions'!$F$9</f>
        <v>0</v>
      </c>
      <c r="CE33" s="77">
        <f>P33/100*'8. GVA assumptions'!$F$9</f>
        <v>0</v>
      </c>
      <c r="CF33" s="77">
        <f>Q33/100*'8. GVA assumptions'!$F$9</f>
        <v>0</v>
      </c>
      <c r="CG33" s="78">
        <f>R33/100*'8. GVA assumptions'!$F$9</f>
        <v>0</v>
      </c>
      <c r="CH33" s="82">
        <f>S33/100*'8. GVA assumptions'!$F$12</f>
        <v>0</v>
      </c>
      <c r="CI33" s="77">
        <f>T33/100*'8. GVA assumptions'!$F$12</f>
        <v>0</v>
      </c>
      <c r="CJ33" s="77">
        <f>U33/100*'8. GVA assumptions'!$F$12</f>
        <v>0</v>
      </c>
      <c r="CK33" s="78">
        <f>V33/100*'8. GVA assumptions'!$F$12</f>
        <v>0</v>
      </c>
      <c r="CL33" s="82">
        <f>W33/100*'8. GVA assumptions'!$F$13</f>
        <v>0</v>
      </c>
      <c r="CM33" s="77">
        <f>X33/100*'8. GVA assumptions'!$F$13</f>
        <v>0</v>
      </c>
      <c r="CN33" s="77">
        <f>Y33/100*'8. GVA assumptions'!$F$13</f>
        <v>0</v>
      </c>
      <c r="CO33" s="78">
        <f>Z33/100*'8. GVA assumptions'!$F$13</f>
        <v>0</v>
      </c>
      <c r="CP33" s="82">
        <f>AA33/100*'8. GVA assumptions'!$F$14</f>
        <v>0</v>
      </c>
      <c r="CQ33" s="77">
        <f>AB33/100*'8. GVA assumptions'!$F$14</f>
        <v>0</v>
      </c>
      <c r="CR33" s="77">
        <f>AC33/100*'8. GVA assumptions'!$F$14</f>
        <v>0</v>
      </c>
      <c r="CS33" s="78">
        <f>AD33/100*'8. GVA assumptions'!$F$14</f>
        <v>0</v>
      </c>
      <c r="CT33" s="82">
        <f>AE33/100*'8. GVA assumptions'!$F$15</f>
        <v>0</v>
      </c>
      <c r="CU33" s="77">
        <f>AF33/100*'8. GVA assumptions'!$F$15</f>
        <v>0</v>
      </c>
      <c r="CV33" s="77">
        <f>AG33/100*'8. GVA assumptions'!$F$15</f>
        <v>0</v>
      </c>
      <c r="CW33" s="78">
        <f>AH33/100*'8. GVA assumptions'!$F$15</f>
        <v>0</v>
      </c>
      <c r="CX33" s="82">
        <f>AI33/100*'8. GVA assumptions'!$F$16</f>
        <v>0</v>
      </c>
      <c r="CY33" s="77">
        <f>AJ33/100*'8. GVA assumptions'!$F$16</f>
        <v>0</v>
      </c>
      <c r="CZ33" s="77">
        <f>AK33/100*'8. GVA assumptions'!$F$16</f>
        <v>0</v>
      </c>
      <c r="DA33" s="78">
        <f>AL33/100*'8. GVA assumptions'!$F$16</f>
        <v>0</v>
      </c>
      <c r="DB33" s="68">
        <f t="shared" si="66"/>
        <v>0</v>
      </c>
      <c r="DC33" s="9">
        <f t="shared" si="67"/>
        <v>0</v>
      </c>
      <c r="DD33" s="9">
        <f t="shared" si="68"/>
        <v>0</v>
      </c>
      <c r="DE33" s="69">
        <f t="shared" si="69"/>
        <v>0</v>
      </c>
      <c r="DF33" s="77">
        <f>AQ33/100*'8. GVA assumptions'!$F$7</f>
        <v>0</v>
      </c>
      <c r="DG33" s="78">
        <f>AR33/100*'8. GVA assumptions'!$F$7</f>
        <v>0</v>
      </c>
      <c r="DH33" s="77">
        <f>AS33/100*'8. GVA assumptions'!$F$9</f>
        <v>0</v>
      </c>
      <c r="DI33" s="78">
        <f>AT33/100*'8. GVA assumptions'!$F$9</f>
        <v>0</v>
      </c>
      <c r="DJ33" s="77">
        <f>AU33/100*'8. GVA assumptions'!$F$12</f>
        <v>0</v>
      </c>
      <c r="DK33" s="78">
        <f>AV33/100*'8. GVA assumptions'!$F$12</f>
        <v>0</v>
      </c>
      <c r="DL33" s="77">
        <f>AW33/100*'8. GVA assumptions'!$F$13</f>
        <v>0</v>
      </c>
      <c r="DM33" s="78">
        <f>AX33/100*'8. GVA assumptions'!$F$13</f>
        <v>0</v>
      </c>
      <c r="DN33" s="82">
        <f>AY33/100*'8. GVA assumptions'!$F$14</f>
        <v>0</v>
      </c>
      <c r="DO33" s="78">
        <f>AZ33/100*'8. GVA assumptions'!$F$14</f>
        <v>0</v>
      </c>
      <c r="DP33" s="82">
        <f>BA33/100*'8. GVA assumptions'!$F$15</f>
        <v>0</v>
      </c>
      <c r="DQ33" s="78">
        <f>BB33/100*'8. GVA assumptions'!$F$15</f>
        <v>0</v>
      </c>
      <c r="DR33" s="77">
        <f>BC33/100*'8. GVA assumptions'!$F$16</f>
        <v>0</v>
      </c>
      <c r="DS33" s="77">
        <f>BD33/100*'8. GVA assumptions'!$F$16</f>
        <v>0</v>
      </c>
      <c r="DT33" s="82">
        <f t="shared" si="70"/>
        <v>0</v>
      </c>
      <c r="DU33" s="77">
        <f t="shared" si="71"/>
        <v>0</v>
      </c>
      <c r="DV33" s="95">
        <f>BG33/100*'8. GVA assumptions'!$F$7</f>
        <v>0</v>
      </c>
      <c r="DW33" s="77">
        <f>BH33/100*'8. GVA assumptions'!$F$9</f>
        <v>0</v>
      </c>
      <c r="DX33" s="77">
        <f>BI33/100*'8. GVA assumptions'!$F$12</f>
        <v>0</v>
      </c>
      <c r="DY33" s="77">
        <f>BJ33/100*'8. GVA assumptions'!$F$13</f>
        <v>0</v>
      </c>
      <c r="DZ33" s="77">
        <f>BK33/100*'8. GVA assumptions'!$F$14</f>
        <v>0</v>
      </c>
      <c r="EA33" s="77">
        <f>BL33/100*'8. GVA assumptions'!$F$15</f>
        <v>0</v>
      </c>
      <c r="EB33" s="78">
        <f>BM33/100*'8. GVA assumptions'!$F$16</f>
        <v>0</v>
      </c>
      <c r="EC33" s="134">
        <f t="shared" si="23"/>
        <v>0</v>
      </c>
      <c r="ED33" s="140">
        <f t="shared" si="24"/>
        <v>0</v>
      </c>
    </row>
    <row r="34" spans="1:134">
      <c r="A34" s="145" t="s">
        <v>400</v>
      </c>
      <c r="B34" s="416">
        <v>0</v>
      </c>
      <c r="C34" s="417">
        <v>4.0000000000000001E-3</v>
      </c>
      <c r="D34" s="417">
        <v>0.36799999999999999</v>
      </c>
      <c r="E34" s="417">
        <v>0.373</v>
      </c>
      <c r="F34" s="417">
        <v>0</v>
      </c>
      <c r="G34" s="417">
        <v>0</v>
      </c>
      <c r="H34" s="417">
        <v>0</v>
      </c>
      <c r="I34" s="285">
        <f t="shared" si="4"/>
        <v>0.745</v>
      </c>
      <c r="J34" s="117"/>
      <c r="K34" s="167"/>
      <c r="L34" s="117"/>
      <c r="M34" s="117"/>
      <c r="N34" s="166"/>
      <c r="O34" s="170"/>
      <c r="P34" s="117"/>
      <c r="Q34" s="117"/>
      <c r="R34" s="166"/>
      <c r="S34" s="170"/>
      <c r="T34" s="117"/>
      <c r="U34" s="117"/>
      <c r="V34" s="166"/>
      <c r="W34" s="170"/>
      <c r="X34" s="117"/>
      <c r="Y34" s="117"/>
      <c r="Z34" s="166"/>
      <c r="AA34" s="117"/>
      <c r="AB34" s="117"/>
      <c r="AC34" s="117"/>
      <c r="AD34" s="166"/>
      <c r="AE34" s="170"/>
      <c r="AF34" s="117"/>
      <c r="AG34" s="117"/>
      <c r="AH34" s="166"/>
      <c r="AI34" s="117"/>
      <c r="AJ34" s="117"/>
      <c r="AK34" s="117"/>
      <c r="AL34" s="117"/>
      <c r="AM34" s="119">
        <f t="shared" si="60"/>
        <v>0</v>
      </c>
      <c r="AN34" s="118">
        <f t="shared" si="61"/>
        <v>0</v>
      </c>
      <c r="AO34" s="118">
        <f t="shared" si="62"/>
        <v>0</v>
      </c>
      <c r="AP34" s="118">
        <f t="shared" si="63"/>
        <v>0</v>
      </c>
      <c r="AQ34" s="168"/>
      <c r="AR34" s="18"/>
      <c r="AS34" s="18"/>
      <c r="AT34" s="18"/>
      <c r="AU34" s="18"/>
      <c r="AV34" s="18"/>
      <c r="AW34" s="18"/>
      <c r="AX34" s="18"/>
      <c r="AY34" s="18"/>
      <c r="AZ34" s="18"/>
      <c r="BA34" s="18"/>
      <c r="BB34" s="18"/>
      <c r="BC34" s="18"/>
      <c r="BD34" s="164"/>
      <c r="BE34" s="82">
        <f t="shared" si="64"/>
        <v>0</v>
      </c>
      <c r="BF34" s="77">
        <f t="shared" si="65"/>
        <v>0</v>
      </c>
      <c r="BG34" s="138">
        <f>AQ34+((AR34-AQ34)*'9. BE assumptions'!AC34)</f>
        <v>0</v>
      </c>
      <c r="BH34" s="139">
        <f>AS34+((AT34-AS34)*'9. BE assumptions'!AD34)</f>
        <v>0</v>
      </c>
      <c r="BI34" s="139">
        <f>AU34+((AV34-AU34)*'9. BE assumptions'!AE34)</f>
        <v>0</v>
      </c>
      <c r="BJ34" s="139">
        <f>AW34+((AX34-AW34)*'9. BE assumptions'!AF34)</f>
        <v>0</v>
      </c>
      <c r="BK34" s="139">
        <f>AY34+((AZ34-AY34)*'9. BE assumptions'!AG34)</f>
        <v>0</v>
      </c>
      <c r="BL34" s="139">
        <f>BA34+((BB34-BA34)*'9. BE assumptions'!AH34)</f>
        <v>0</v>
      </c>
      <c r="BM34" s="140">
        <f>BC34+((BD34-BC34)*'9. BE assumptions'!AI34)</f>
        <v>0</v>
      </c>
      <c r="BN34" s="139">
        <f t="shared" si="17"/>
        <v>0</v>
      </c>
      <c r="BO34" s="140">
        <f t="shared" si="18"/>
        <v>0</v>
      </c>
      <c r="BQ34" s="82">
        <f>B34/100*'8. GVA assumptions'!$F$7</f>
        <v>0</v>
      </c>
      <c r="BR34" s="77">
        <f>C34/100*'8. GVA assumptions'!$F$9</f>
        <v>1.4936474500195634E-3</v>
      </c>
      <c r="BS34" s="77">
        <f>D34/100*'8. GVA assumptions'!$F$12</f>
        <v>0.20569620060790275</v>
      </c>
      <c r="BT34" s="77">
        <f>E34/100*'8. GVA assumptions'!$F$13</f>
        <v>0.18061347427705596</v>
      </c>
      <c r="BU34" s="77">
        <f>F34/100*'8. GVA assumptions'!$F$14</f>
        <v>0</v>
      </c>
      <c r="BV34" s="77">
        <f>G34/100*'8. GVA assumptions'!$F$15</f>
        <v>0</v>
      </c>
      <c r="BW34" s="77">
        <f>H34/100*'8. GVA assumptions'!$F$16</f>
        <v>0</v>
      </c>
      <c r="BX34" s="285">
        <f t="shared" si="19"/>
        <v>0.38780332233497827</v>
      </c>
      <c r="BZ34" s="82">
        <f>K34/100*'8. GVA assumptions'!$F$7</f>
        <v>0</v>
      </c>
      <c r="CA34" s="77">
        <f>L34/100*'8. GVA assumptions'!$F$7</f>
        <v>0</v>
      </c>
      <c r="CB34" s="77">
        <f>M34/100*'8. GVA assumptions'!$F$7</f>
        <v>0</v>
      </c>
      <c r="CC34" s="78">
        <f>N34/100*'8. GVA assumptions'!$F$7</f>
        <v>0</v>
      </c>
      <c r="CD34" s="82">
        <f>O34/100*'8. GVA assumptions'!$F$9</f>
        <v>0</v>
      </c>
      <c r="CE34" s="77">
        <f>P34/100*'8. GVA assumptions'!$F$9</f>
        <v>0</v>
      </c>
      <c r="CF34" s="77">
        <f>Q34/100*'8. GVA assumptions'!$F$9</f>
        <v>0</v>
      </c>
      <c r="CG34" s="78">
        <f>R34/100*'8. GVA assumptions'!$F$9</f>
        <v>0</v>
      </c>
      <c r="CH34" s="82">
        <f>S34/100*'8. GVA assumptions'!$F$12</f>
        <v>0</v>
      </c>
      <c r="CI34" s="77">
        <f>T34/100*'8. GVA assumptions'!$F$12</f>
        <v>0</v>
      </c>
      <c r="CJ34" s="77">
        <f>U34/100*'8. GVA assumptions'!$F$12</f>
        <v>0</v>
      </c>
      <c r="CK34" s="78">
        <f>V34/100*'8. GVA assumptions'!$F$12</f>
        <v>0</v>
      </c>
      <c r="CL34" s="82">
        <f>W34/100*'8. GVA assumptions'!$F$13</f>
        <v>0</v>
      </c>
      <c r="CM34" s="77">
        <f>X34/100*'8. GVA assumptions'!$F$13</f>
        <v>0</v>
      </c>
      <c r="CN34" s="77">
        <f>Y34/100*'8. GVA assumptions'!$F$13</f>
        <v>0</v>
      </c>
      <c r="CO34" s="78">
        <f>Z34/100*'8. GVA assumptions'!$F$13</f>
        <v>0</v>
      </c>
      <c r="CP34" s="82">
        <f>AA34/100*'8. GVA assumptions'!$F$14</f>
        <v>0</v>
      </c>
      <c r="CQ34" s="77">
        <f>AB34/100*'8. GVA assumptions'!$F$14</f>
        <v>0</v>
      </c>
      <c r="CR34" s="77">
        <f>AC34/100*'8. GVA assumptions'!$F$14</f>
        <v>0</v>
      </c>
      <c r="CS34" s="78">
        <f>AD34/100*'8. GVA assumptions'!$F$14</f>
        <v>0</v>
      </c>
      <c r="CT34" s="82">
        <f>AE34/100*'8. GVA assumptions'!$F$15</f>
        <v>0</v>
      </c>
      <c r="CU34" s="77">
        <f>AF34/100*'8. GVA assumptions'!$F$15</f>
        <v>0</v>
      </c>
      <c r="CV34" s="77">
        <f>AG34/100*'8. GVA assumptions'!$F$15</f>
        <v>0</v>
      </c>
      <c r="CW34" s="78">
        <f>AH34/100*'8. GVA assumptions'!$F$15</f>
        <v>0</v>
      </c>
      <c r="CX34" s="82">
        <f>AI34/100*'8. GVA assumptions'!$F$16</f>
        <v>0</v>
      </c>
      <c r="CY34" s="77">
        <f>AJ34/100*'8. GVA assumptions'!$F$16</f>
        <v>0</v>
      </c>
      <c r="CZ34" s="77">
        <f>AK34/100*'8. GVA assumptions'!$F$16</f>
        <v>0</v>
      </c>
      <c r="DA34" s="78">
        <f>AL34/100*'8. GVA assumptions'!$F$16</f>
        <v>0</v>
      </c>
      <c r="DB34" s="68">
        <f t="shared" si="66"/>
        <v>0</v>
      </c>
      <c r="DC34" s="9">
        <f t="shared" si="67"/>
        <v>0</v>
      </c>
      <c r="DD34" s="9">
        <f t="shared" si="68"/>
        <v>0</v>
      </c>
      <c r="DE34" s="69">
        <f t="shared" si="69"/>
        <v>0</v>
      </c>
      <c r="DF34" s="77">
        <f>AQ34/100*'8. GVA assumptions'!$F$7</f>
        <v>0</v>
      </c>
      <c r="DG34" s="78">
        <f>AR34/100*'8. GVA assumptions'!$F$7</f>
        <v>0</v>
      </c>
      <c r="DH34" s="77">
        <f>AS34/100*'8. GVA assumptions'!$F$9</f>
        <v>0</v>
      </c>
      <c r="DI34" s="78">
        <f>AT34/100*'8. GVA assumptions'!$F$9</f>
        <v>0</v>
      </c>
      <c r="DJ34" s="77">
        <f>AU34/100*'8. GVA assumptions'!$F$12</f>
        <v>0</v>
      </c>
      <c r="DK34" s="78">
        <f>AV34/100*'8. GVA assumptions'!$F$12</f>
        <v>0</v>
      </c>
      <c r="DL34" s="77">
        <f>AW34/100*'8. GVA assumptions'!$F$13</f>
        <v>0</v>
      </c>
      <c r="DM34" s="78">
        <f>AX34/100*'8. GVA assumptions'!$F$13</f>
        <v>0</v>
      </c>
      <c r="DN34" s="82">
        <f>AY34/100*'8. GVA assumptions'!$F$14</f>
        <v>0</v>
      </c>
      <c r="DO34" s="78">
        <f>AZ34/100*'8. GVA assumptions'!$F$14</f>
        <v>0</v>
      </c>
      <c r="DP34" s="82">
        <f>BA34/100*'8. GVA assumptions'!$F$15</f>
        <v>0</v>
      </c>
      <c r="DQ34" s="78">
        <f>BB34/100*'8. GVA assumptions'!$F$15</f>
        <v>0</v>
      </c>
      <c r="DR34" s="77">
        <f>BC34/100*'8. GVA assumptions'!$F$16</f>
        <v>0</v>
      </c>
      <c r="DS34" s="77">
        <f>BD34/100*'8. GVA assumptions'!$F$16</f>
        <v>0</v>
      </c>
      <c r="DT34" s="82">
        <f t="shared" si="70"/>
        <v>0</v>
      </c>
      <c r="DU34" s="77">
        <f t="shared" si="71"/>
        <v>0</v>
      </c>
      <c r="DV34" s="95">
        <f>BG34/100*'8. GVA assumptions'!$F$7</f>
        <v>0</v>
      </c>
      <c r="DW34" s="77">
        <f>BH34/100*'8. GVA assumptions'!$F$9</f>
        <v>0</v>
      </c>
      <c r="DX34" s="77">
        <f>BI34/100*'8. GVA assumptions'!$F$12</f>
        <v>0</v>
      </c>
      <c r="DY34" s="77">
        <f>BJ34/100*'8. GVA assumptions'!$F$13</f>
        <v>0</v>
      </c>
      <c r="DZ34" s="77">
        <f>BK34/100*'8. GVA assumptions'!$F$14</f>
        <v>0</v>
      </c>
      <c r="EA34" s="77">
        <f>BL34/100*'8. GVA assumptions'!$F$15</f>
        <v>0</v>
      </c>
      <c r="EB34" s="78">
        <f>BM34/100*'8. GVA assumptions'!$F$16</f>
        <v>0</v>
      </c>
      <c r="EC34" s="134">
        <f t="shared" si="23"/>
        <v>0</v>
      </c>
      <c r="ED34" s="140">
        <f t="shared" si="24"/>
        <v>0</v>
      </c>
    </row>
    <row r="35" spans="1:134">
      <c r="A35" s="145" t="s">
        <v>399</v>
      </c>
      <c r="B35" s="416">
        <v>0</v>
      </c>
      <c r="C35" s="417">
        <v>0.155</v>
      </c>
      <c r="D35" s="417">
        <v>0</v>
      </c>
      <c r="E35" s="417">
        <v>0.155</v>
      </c>
      <c r="F35" s="417">
        <v>1.4999999999999999E-2</v>
      </c>
      <c r="G35" s="417">
        <v>2E-3</v>
      </c>
      <c r="H35" s="417">
        <v>0</v>
      </c>
      <c r="I35" s="285">
        <f t="shared" si="4"/>
        <v>0.32700000000000001</v>
      </c>
      <c r="J35" s="117"/>
      <c r="K35" s="167"/>
      <c r="L35" s="117"/>
      <c r="M35" s="117"/>
      <c r="N35" s="166"/>
      <c r="O35" s="170"/>
      <c r="P35" s="117"/>
      <c r="Q35" s="117"/>
      <c r="R35" s="166"/>
      <c r="S35" s="170"/>
      <c r="T35" s="117"/>
      <c r="U35" s="117"/>
      <c r="V35" s="166"/>
      <c r="W35" s="170"/>
      <c r="X35" s="117"/>
      <c r="Y35" s="117"/>
      <c r="Z35" s="166"/>
      <c r="AA35" s="117"/>
      <c r="AB35" s="117"/>
      <c r="AC35" s="117"/>
      <c r="AD35" s="166"/>
      <c r="AE35" s="170"/>
      <c r="AF35" s="117"/>
      <c r="AG35" s="117"/>
      <c r="AH35" s="166"/>
      <c r="AI35" s="117"/>
      <c r="AJ35" s="117"/>
      <c r="AK35" s="117"/>
      <c r="AL35" s="117"/>
      <c r="AM35" s="119">
        <f t="shared" si="60"/>
        <v>0</v>
      </c>
      <c r="AN35" s="118">
        <f t="shared" si="61"/>
        <v>0</v>
      </c>
      <c r="AO35" s="118">
        <f t="shared" si="62"/>
        <v>0</v>
      </c>
      <c r="AP35" s="118">
        <f t="shared" si="63"/>
        <v>0</v>
      </c>
      <c r="AQ35" s="168"/>
      <c r="AR35" s="18"/>
      <c r="AS35" s="18"/>
      <c r="AT35" s="18"/>
      <c r="AU35" s="18"/>
      <c r="AV35" s="18"/>
      <c r="AW35" s="18"/>
      <c r="AX35" s="18"/>
      <c r="AY35" s="18"/>
      <c r="AZ35" s="18"/>
      <c r="BA35" s="18"/>
      <c r="BB35" s="18"/>
      <c r="BC35" s="18"/>
      <c r="BD35" s="164"/>
      <c r="BE35" s="82">
        <f t="shared" si="64"/>
        <v>0</v>
      </c>
      <c r="BF35" s="77">
        <f t="shared" si="65"/>
        <v>0</v>
      </c>
      <c r="BG35" s="138">
        <f>AQ35+((AR35-AQ35)*'9. BE assumptions'!AC35)</f>
        <v>0</v>
      </c>
      <c r="BH35" s="139">
        <f>AS35+((AT35-AS35)*'9. BE assumptions'!AD35)</f>
        <v>0</v>
      </c>
      <c r="BI35" s="139">
        <f>AU35+((AV35-AU35)*'9. BE assumptions'!AE35)</f>
        <v>0</v>
      </c>
      <c r="BJ35" s="139">
        <f>AW35+((AX35-AW35)*'9. BE assumptions'!AF35)</f>
        <v>0</v>
      </c>
      <c r="BK35" s="139">
        <f>AY35+((AZ35-AY35)*'9. BE assumptions'!AG35)</f>
        <v>0</v>
      </c>
      <c r="BL35" s="139">
        <f>BA35+((BB35-BA35)*'9. BE assumptions'!AH35)</f>
        <v>0</v>
      </c>
      <c r="BM35" s="140">
        <f>BC35+((BD35-BC35)*'9. BE assumptions'!AI35)</f>
        <v>0</v>
      </c>
      <c r="BN35" s="139">
        <f t="shared" si="17"/>
        <v>0</v>
      </c>
      <c r="BO35" s="140">
        <f t="shared" si="18"/>
        <v>0</v>
      </c>
      <c r="BQ35" s="82">
        <f>B35/100*'8. GVA assumptions'!$F$7</f>
        <v>0</v>
      </c>
      <c r="BR35" s="77">
        <f>C35/100*'8. GVA assumptions'!$F$9</f>
        <v>5.787883868825807E-2</v>
      </c>
      <c r="BS35" s="77">
        <f>D35/100*'8. GVA assumptions'!$F$12</f>
        <v>0</v>
      </c>
      <c r="BT35" s="77">
        <f>E35/100*'8. GVA assumptions'!$F$13</f>
        <v>7.5053856603066141E-2</v>
      </c>
      <c r="BU35" s="77">
        <f>F35/100*'8. GVA assumptions'!$F$14</f>
        <v>6.6473345736086315E-3</v>
      </c>
      <c r="BV35" s="77">
        <f>G35/100*'8. GVA assumptions'!$F$15</f>
        <v>1.1745885690118895E-3</v>
      </c>
      <c r="BW35" s="77">
        <f>H35/100*'8. GVA assumptions'!$F$16</f>
        <v>0</v>
      </c>
      <c r="BX35" s="285">
        <f t="shared" si="19"/>
        <v>0.14075461843394474</v>
      </c>
      <c r="BZ35" s="82">
        <f>K35/100*'8. GVA assumptions'!$F$7</f>
        <v>0</v>
      </c>
      <c r="CA35" s="77">
        <f>L35/100*'8. GVA assumptions'!$F$7</f>
        <v>0</v>
      </c>
      <c r="CB35" s="77">
        <f>M35/100*'8. GVA assumptions'!$F$7</f>
        <v>0</v>
      </c>
      <c r="CC35" s="78">
        <f>N35/100*'8. GVA assumptions'!$F$7</f>
        <v>0</v>
      </c>
      <c r="CD35" s="82">
        <f>O35/100*'8. GVA assumptions'!$F$9</f>
        <v>0</v>
      </c>
      <c r="CE35" s="77">
        <f>P35/100*'8. GVA assumptions'!$F$9</f>
        <v>0</v>
      </c>
      <c r="CF35" s="77">
        <f>Q35/100*'8. GVA assumptions'!$F$9</f>
        <v>0</v>
      </c>
      <c r="CG35" s="78">
        <f>R35/100*'8. GVA assumptions'!$F$9</f>
        <v>0</v>
      </c>
      <c r="CH35" s="82">
        <f>S35/100*'8. GVA assumptions'!$F$12</f>
        <v>0</v>
      </c>
      <c r="CI35" s="77">
        <f>T35/100*'8. GVA assumptions'!$F$12</f>
        <v>0</v>
      </c>
      <c r="CJ35" s="77">
        <f>U35/100*'8. GVA assumptions'!$F$12</f>
        <v>0</v>
      </c>
      <c r="CK35" s="78">
        <f>V35/100*'8. GVA assumptions'!$F$12</f>
        <v>0</v>
      </c>
      <c r="CL35" s="82">
        <f>W35/100*'8. GVA assumptions'!$F$13</f>
        <v>0</v>
      </c>
      <c r="CM35" s="77">
        <f>X35/100*'8. GVA assumptions'!$F$13</f>
        <v>0</v>
      </c>
      <c r="CN35" s="77">
        <f>Y35/100*'8. GVA assumptions'!$F$13</f>
        <v>0</v>
      </c>
      <c r="CO35" s="78">
        <f>Z35/100*'8. GVA assumptions'!$F$13</f>
        <v>0</v>
      </c>
      <c r="CP35" s="82">
        <f>AA35/100*'8. GVA assumptions'!$F$14</f>
        <v>0</v>
      </c>
      <c r="CQ35" s="77">
        <f>AB35/100*'8. GVA assumptions'!$F$14</f>
        <v>0</v>
      </c>
      <c r="CR35" s="77">
        <f>AC35/100*'8. GVA assumptions'!$F$14</f>
        <v>0</v>
      </c>
      <c r="CS35" s="78">
        <f>AD35/100*'8. GVA assumptions'!$F$14</f>
        <v>0</v>
      </c>
      <c r="CT35" s="82">
        <f>AE35/100*'8. GVA assumptions'!$F$15</f>
        <v>0</v>
      </c>
      <c r="CU35" s="77">
        <f>AF35/100*'8. GVA assumptions'!$F$15</f>
        <v>0</v>
      </c>
      <c r="CV35" s="77">
        <f>AG35/100*'8. GVA assumptions'!$F$15</f>
        <v>0</v>
      </c>
      <c r="CW35" s="78">
        <f>AH35/100*'8. GVA assumptions'!$F$15</f>
        <v>0</v>
      </c>
      <c r="CX35" s="82">
        <f>AI35/100*'8. GVA assumptions'!$F$16</f>
        <v>0</v>
      </c>
      <c r="CY35" s="77">
        <f>AJ35/100*'8. GVA assumptions'!$F$16</f>
        <v>0</v>
      </c>
      <c r="CZ35" s="77">
        <f>AK35/100*'8. GVA assumptions'!$F$16</f>
        <v>0</v>
      </c>
      <c r="DA35" s="78">
        <f>AL35/100*'8. GVA assumptions'!$F$16</f>
        <v>0</v>
      </c>
      <c r="DB35" s="68">
        <f t="shared" si="66"/>
        <v>0</v>
      </c>
      <c r="DC35" s="9">
        <f t="shared" si="67"/>
        <v>0</v>
      </c>
      <c r="DD35" s="9">
        <f t="shared" si="68"/>
        <v>0</v>
      </c>
      <c r="DE35" s="69">
        <f t="shared" si="69"/>
        <v>0</v>
      </c>
      <c r="DF35" s="77">
        <f>AQ35/100*'8. GVA assumptions'!$F$7</f>
        <v>0</v>
      </c>
      <c r="DG35" s="78">
        <f>AR35/100*'8. GVA assumptions'!$F$7</f>
        <v>0</v>
      </c>
      <c r="DH35" s="77">
        <f>AS35/100*'8. GVA assumptions'!$F$9</f>
        <v>0</v>
      </c>
      <c r="DI35" s="78">
        <f>AT35/100*'8. GVA assumptions'!$F$9</f>
        <v>0</v>
      </c>
      <c r="DJ35" s="77">
        <f>AU35/100*'8. GVA assumptions'!$F$12</f>
        <v>0</v>
      </c>
      <c r="DK35" s="78">
        <f>AV35/100*'8. GVA assumptions'!$F$12</f>
        <v>0</v>
      </c>
      <c r="DL35" s="77">
        <f>AW35/100*'8. GVA assumptions'!$F$13</f>
        <v>0</v>
      </c>
      <c r="DM35" s="78">
        <f>AX35/100*'8. GVA assumptions'!$F$13</f>
        <v>0</v>
      </c>
      <c r="DN35" s="82">
        <f>AY35/100*'8. GVA assumptions'!$F$14</f>
        <v>0</v>
      </c>
      <c r="DO35" s="78">
        <f>AZ35/100*'8. GVA assumptions'!$F$14</f>
        <v>0</v>
      </c>
      <c r="DP35" s="82">
        <f>BA35/100*'8. GVA assumptions'!$F$15</f>
        <v>0</v>
      </c>
      <c r="DQ35" s="78">
        <f>BB35/100*'8. GVA assumptions'!$F$15</f>
        <v>0</v>
      </c>
      <c r="DR35" s="77">
        <f>BC35/100*'8. GVA assumptions'!$F$16</f>
        <v>0</v>
      </c>
      <c r="DS35" s="77">
        <f>BD35/100*'8. GVA assumptions'!$F$16</f>
        <v>0</v>
      </c>
      <c r="DT35" s="82">
        <f t="shared" si="70"/>
        <v>0</v>
      </c>
      <c r="DU35" s="77">
        <f t="shared" si="71"/>
        <v>0</v>
      </c>
      <c r="DV35" s="95">
        <f>BG35/100*'8. GVA assumptions'!$F$7</f>
        <v>0</v>
      </c>
      <c r="DW35" s="77">
        <f>BH35/100*'8. GVA assumptions'!$F$9</f>
        <v>0</v>
      </c>
      <c r="DX35" s="77">
        <f>BI35/100*'8. GVA assumptions'!$F$12</f>
        <v>0</v>
      </c>
      <c r="DY35" s="77">
        <f>BJ35/100*'8. GVA assumptions'!$F$13</f>
        <v>0</v>
      </c>
      <c r="DZ35" s="77">
        <f>BK35/100*'8. GVA assumptions'!$F$14</f>
        <v>0</v>
      </c>
      <c r="EA35" s="77">
        <f>BL35/100*'8. GVA assumptions'!$F$15</f>
        <v>0</v>
      </c>
      <c r="EB35" s="78">
        <f>BM35/100*'8. GVA assumptions'!$F$16</f>
        <v>0</v>
      </c>
      <c r="EC35" s="134">
        <f t="shared" si="23"/>
        <v>0</v>
      </c>
      <c r="ED35" s="140">
        <f t="shared" si="24"/>
        <v>0</v>
      </c>
    </row>
    <row r="36" spans="1:134">
      <c r="A36" s="145" t="s">
        <v>398</v>
      </c>
      <c r="B36" s="416">
        <v>0</v>
      </c>
      <c r="C36" s="417">
        <v>0.188</v>
      </c>
      <c r="D36" s="417">
        <v>0</v>
      </c>
      <c r="E36" s="417">
        <v>0.188</v>
      </c>
      <c r="F36" s="417">
        <v>0</v>
      </c>
      <c r="G36" s="417">
        <v>0</v>
      </c>
      <c r="H36" s="417">
        <v>0</v>
      </c>
      <c r="I36" s="285">
        <f t="shared" si="4"/>
        <v>0.376</v>
      </c>
      <c r="J36" s="117"/>
      <c r="K36" s="167"/>
      <c r="L36" s="117"/>
      <c r="M36" s="117"/>
      <c r="N36" s="166"/>
      <c r="O36" s="170"/>
      <c r="P36" s="117"/>
      <c r="Q36" s="117"/>
      <c r="R36" s="166"/>
      <c r="S36" s="170"/>
      <c r="T36" s="117"/>
      <c r="U36" s="117"/>
      <c r="V36" s="166"/>
      <c r="W36" s="170"/>
      <c r="X36" s="117"/>
      <c r="Y36" s="117"/>
      <c r="Z36" s="166"/>
      <c r="AA36" s="117"/>
      <c r="AB36" s="117"/>
      <c r="AC36" s="117"/>
      <c r="AD36" s="166"/>
      <c r="AE36" s="170"/>
      <c r="AF36" s="117"/>
      <c r="AG36" s="117"/>
      <c r="AH36" s="166"/>
      <c r="AI36" s="117"/>
      <c r="AJ36" s="117"/>
      <c r="AK36" s="117"/>
      <c r="AL36" s="117"/>
      <c r="AM36" s="119">
        <f t="shared" si="60"/>
        <v>0</v>
      </c>
      <c r="AN36" s="118">
        <f t="shared" si="61"/>
        <v>0</v>
      </c>
      <c r="AO36" s="118">
        <f t="shared" si="62"/>
        <v>0</v>
      </c>
      <c r="AP36" s="118">
        <f t="shared" si="63"/>
        <v>0</v>
      </c>
      <c r="AQ36" s="168"/>
      <c r="AR36" s="18"/>
      <c r="AS36" s="18"/>
      <c r="AT36" s="18"/>
      <c r="AU36" s="18"/>
      <c r="AV36" s="18"/>
      <c r="AW36" s="18"/>
      <c r="AX36" s="18"/>
      <c r="AY36" s="18"/>
      <c r="AZ36" s="18"/>
      <c r="BA36" s="18"/>
      <c r="BB36" s="18"/>
      <c r="BC36" s="18"/>
      <c r="BD36" s="164"/>
      <c r="BE36" s="82">
        <f t="shared" si="64"/>
        <v>0</v>
      </c>
      <c r="BF36" s="77">
        <f t="shared" si="65"/>
        <v>0</v>
      </c>
      <c r="BG36" s="138">
        <f>AQ36+((AR36-AQ36)*'9. BE assumptions'!AC36)</f>
        <v>0</v>
      </c>
      <c r="BH36" s="139">
        <f>AS36+((AT36-AS36)*'9. BE assumptions'!AD36)</f>
        <v>0</v>
      </c>
      <c r="BI36" s="139">
        <f>AU36+((AV36-AU36)*'9. BE assumptions'!AE36)</f>
        <v>0</v>
      </c>
      <c r="BJ36" s="139">
        <f>AW36+((AX36-AW36)*'9. BE assumptions'!AF36)</f>
        <v>0</v>
      </c>
      <c r="BK36" s="139">
        <f>AY36+((AZ36-AY36)*'9. BE assumptions'!AG36)</f>
        <v>0</v>
      </c>
      <c r="BL36" s="139">
        <f>BA36+((BB36-BA36)*'9. BE assumptions'!AH36)</f>
        <v>0</v>
      </c>
      <c r="BM36" s="140">
        <f>BC36+((BD36-BC36)*'9. BE assumptions'!AI36)</f>
        <v>0</v>
      </c>
      <c r="BN36" s="139">
        <f t="shared" si="17"/>
        <v>0</v>
      </c>
      <c r="BO36" s="140">
        <f t="shared" si="18"/>
        <v>0</v>
      </c>
      <c r="BQ36" s="82">
        <f>B36/100*'8. GVA assumptions'!$F$7</f>
        <v>0</v>
      </c>
      <c r="BR36" s="77">
        <f>C36/100*'8. GVA assumptions'!$F$9</f>
        <v>7.0201430150919467E-2</v>
      </c>
      <c r="BS36" s="77">
        <f>D36/100*'8. GVA assumptions'!$F$12</f>
        <v>0</v>
      </c>
      <c r="BT36" s="77">
        <f>E36/100*'8. GVA assumptions'!$F$13</f>
        <v>9.1033064783073783E-2</v>
      </c>
      <c r="BU36" s="77">
        <f>F36/100*'8. GVA assumptions'!$F$14</f>
        <v>0</v>
      </c>
      <c r="BV36" s="77">
        <f>G36/100*'8. GVA assumptions'!$F$15</f>
        <v>0</v>
      </c>
      <c r="BW36" s="77">
        <f>H36/100*'8. GVA assumptions'!$F$16</f>
        <v>0</v>
      </c>
      <c r="BX36" s="285">
        <f t="shared" si="19"/>
        <v>0.16123449493399325</v>
      </c>
      <c r="BZ36" s="82">
        <f>K36/100*'8. GVA assumptions'!$F$7</f>
        <v>0</v>
      </c>
      <c r="CA36" s="77">
        <f>L36/100*'8. GVA assumptions'!$F$7</f>
        <v>0</v>
      </c>
      <c r="CB36" s="77">
        <f>M36/100*'8. GVA assumptions'!$F$7</f>
        <v>0</v>
      </c>
      <c r="CC36" s="78">
        <f>N36/100*'8. GVA assumptions'!$F$7</f>
        <v>0</v>
      </c>
      <c r="CD36" s="82">
        <f>O36/100*'8. GVA assumptions'!$F$9</f>
        <v>0</v>
      </c>
      <c r="CE36" s="77">
        <f>P36/100*'8. GVA assumptions'!$F$9</f>
        <v>0</v>
      </c>
      <c r="CF36" s="77">
        <f>Q36/100*'8. GVA assumptions'!$F$9</f>
        <v>0</v>
      </c>
      <c r="CG36" s="78">
        <f>R36/100*'8. GVA assumptions'!$F$9</f>
        <v>0</v>
      </c>
      <c r="CH36" s="82">
        <f>S36/100*'8. GVA assumptions'!$F$12</f>
        <v>0</v>
      </c>
      <c r="CI36" s="77">
        <f>T36/100*'8. GVA assumptions'!$F$12</f>
        <v>0</v>
      </c>
      <c r="CJ36" s="77">
        <f>U36/100*'8. GVA assumptions'!$F$12</f>
        <v>0</v>
      </c>
      <c r="CK36" s="78">
        <f>V36/100*'8. GVA assumptions'!$F$12</f>
        <v>0</v>
      </c>
      <c r="CL36" s="82">
        <f>W36/100*'8. GVA assumptions'!$F$13</f>
        <v>0</v>
      </c>
      <c r="CM36" s="77">
        <f>X36/100*'8. GVA assumptions'!$F$13</f>
        <v>0</v>
      </c>
      <c r="CN36" s="77">
        <f>Y36/100*'8. GVA assumptions'!$F$13</f>
        <v>0</v>
      </c>
      <c r="CO36" s="78">
        <f>Z36/100*'8. GVA assumptions'!$F$13</f>
        <v>0</v>
      </c>
      <c r="CP36" s="82">
        <f>AA36/100*'8. GVA assumptions'!$F$14</f>
        <v>0</v>
      </c>
      <c r="CQ36" s="77">
        <f>AB36/100*'8. GVA assumptions'!$F$14</f>
        <v>0</v>
      </c>
      <c r="CR36" s="77">
        <f>AC36/100*'8. GVA assumptions'!$F$14</f>
        <v>0</v>
      </c>
      <c r="CS36" s="78">
        <f>AD36/100*'8. GVA assumptions'!$F$14</f>
        <v>0</v>
      </c>
      <c r="CT36" s="82">
        <f>AE36/100*'8. GVA assumptions'!$F$15</f>
        <v>0</v>
      </c>
      <c r="CU36" s="77">
        <f>AF36/100*'8. GVA assumptions'!$F$15</f>
        <v>0</v>
      </c>
      <c r="CV36" s="77">
        <f>AG36/100*'8. GVA assumptions'!$F$15</f>
        <v>0</v>
      </c>
      <c r="CW36" s="78">
        <f>AH36/100*'8. GVA assumptions'!$F$15</f>
        <v>0</v>
      </c>
      <c r="CX36" s="82">
        <f>AI36/100*'8. GVA assumptions'!$F$16</f>
        <v>0</v>
      </c>
      <c r="CY36" s="77">
        <f>AJ36/100*'8. GVA assumptions'!$F$16</f>
        <v>0</v>
      </c>
      <c r="CZ36" s="77">
        <f>AK36/100*'8. GVA assumptions'!$F$16</f>
        <v>0</v>
      </c>
      <c r="DA36" s="78">
        <f>AL36/100*'8. GVA assumptions'!$F$16</f>
        <v>0</v>
      </c>
      <c r="DB36" s="68">
        <f t="shared" si="66"/>
        <v>0</v>
      </c>
      <c r="DC36" s="9">
        <f t="shared" si="67"/>
        <v>0</v>
      </c>
      <c r="DD36" s="9">
        <f t="shared" si="68"/>
        <v>0</v>
      </c>
      <c r="DE36" s="69">
        <f t="shared" si="69"/>
        <v>0</v>
      </c>
      <c r="DF36" s="77">
        <f>AQ36/100*'8. GVA assumptions'!$F$7</f>
        <v>0</v>
      </c>
      <c r="DG36" s="78">
        <f>AR36/100*'8. GVA assumptions'!$F$7</f>
        <v>0</v>
      </c>
      <c r="DH36" s="77">
        <f>AS36/100*'8. GVA assumptions'!$F$9</f>
        <v>0</v>
      </c>
      <c r="DI36" s="78">
        <f>AT36/100*'8. GVA assumptions'!$F$9</f>
        <v>0</v>
      </c>
      <c r="DJ36" s="77">
        <f>AU36/100*'8. GVA assumptions'!$F$12</f>
        <v>0</v>
      </c>
      <c r="DK36" s="78">
        <f>AV36/100*'8. GVA assumptions'!$F$12</f>
        <v>0</v>
      </c>
      <c r="DL36" s="77">
        <f>AW36/100*'8. GVA assumptions'!$F$13</f>
        <v>0</v>
      </c>
      <c r="DM36" s="78">
        <f>AX36/100*'8. GVA assumptions'!$F$13</f>
        <v>0</v>
      </c>
      <c r="DN36" s="82">
        <f>AY36/100*'8. GVA assumptions'!$F$14</f>
        <v>0</v>
      </c>
      <c r="DO36" s="78">
        <f>AZ36/100*'8. GVA assumptions'!$F$14</f>
        <v>0</v>
      </c>
      <c r="DP36" s="82">
        <f>BA36/100*'8. GVA assumptions'!$F$15</f>
        <v>0</v>
      </c>
      <c r="DQ36" s="78">
        <f>BB36/100*'8. GVA assumptions'!$F$15</f>
        <v>0</v>
      </c>
      <c r="DR36" s="77">
        <f>BC36/100*'8. GVA assumptions'!$F$16</f>
        <v>0</v>
      </c>
      <c r="DS36" s="77">
        <f>BD36/100*'8. GVA assumptions'!$F$16</f>
        <v>0</v>
      </c>
      <c r="DT36" s="82">
        <f t="shared" si="70"/>
        <v>0</v>
      </c>
      <c r="DU36" s="77">
        <f t="shared" si="71"/>
        <v>0</v>
      </c>
      <c r="DV36" s="95">
        <f>BG36/100*'8. GVA assumptions'!$F$7</f>
        <v>0</v>
      </c>
      <c r="DW36" s="77">
        <f>BH36/100*'8. GVA assumptions'!$F$9</f>
        <v>0</v>
      </c>
      <c r="DX36" s="77">
        <f>BI36/100*'8. GVA assumptions'!$F$12</f>
        <v>0</v>
      </c>
      <c r="DY36" s="77">
        <f>BJ36/100*'8. GVA assumptions'!$F$13</f>
        <v>0</v>
      </c>
      <c r="DZ36" s="77">
        <f>BK36/100*'8. GVA assumptions'!$F$14</f>
        <v>0</v>
      </c>
      <c r="EA36" s="77">
        <f>BL36/100*'8. GVA assumptions'!$F$15</f>
        <v>0</v>
      </c>
      <c r="EB36" s="78">
        <f>BM36/100*'8. GVA assumptions'!$F$16</f>
        <v>0</v>
      </c>
      <c r="EC36" s="134">
        <f t="shared" si="23"/>
        <v>0</v>
      </c>
      <c r="ED36" s="140">
        <f t="shared" si="24"/>
        <v>0</v>
      </c>
    </row>
    <row r="37" spans="1:134">
      <c r="A37" s="145" t="s">
        <v>397</v>
      </c>
      <c r="B37" s="416">
        <v>1E-3</v>
      </c>
      <c r="C37" s="417">
        <v>4.2000000000000003E-2</v>
      </c>
      <c r="D37" s="417">
        <v>0</v>
      </c>
      <c r="E37" s="417">
        <v>4.2000000000000003E-2</v>
      </c>
      <c r="F37" s="417">
        <v>0</v>
      </c>
      <c r="G37" s="417">
        <v>5.0000000000000001E-3</v>
      </c>
      <c r="H37" s="417">
        <v>0</v>
      </c>
      <c r="I37" s="285">
        <f t="shared" si="4"/>
        <v>9.0000000000000011E-2</v>
      </c>
      <c r="J37" s="117"/>
      <c r="K37" s="390"/>
      <c r="L37" s="391"/>
      <c r="M37" s="391"/>
      <c r="N37" s="392"/>
      <c r="O37" s="393"/>
      <c r="P37" s="391"/>
      <c r="Q37" s="391"/>
      <c r="R37" s="392"/>
      <c r="S37" s="393"/>
      <c r="T37" s="391"/>
      <c r="U37" s="391"/>
      <c r="V37" s="392"/>
      <c r="W37" s="393"/>
      <c r="X37" s="391"/>
      <c r="Y37" s="391"/>
      <c r="Z37" s="392"/>
      <c r="AA37" s="391"/>
      <c r="AB37" s="391"/>
      <c r="AC37" s="391"/>
      <c r="AD37" s="392"/>
      <c r="AE37" s="393"/>
      <c r="AF37" s="391"/>
      <c r="AG37" s="391"/>
      <c r="AH37" s="392"/>
      <c r="AI37" s="391"/>
      <c r="AJ37" s="391"/>
      <c r="AK37" s="391"/>
      <c r="AL37" s="391"/>
      <c r="AM37" s="394">
        <f t="shared" si="60"/>
        <v>0</v>
      </c>
      <c r="AN37" s="395">
        <f t="shared" si="61"/>
        <v>0</v>
      </c>
      <c r="AO37" s="395">
        <f t="shared" si="62"/>
        <v>0</v>
      </c>
      <c r="AP37" s="395">
        <f t="shared" si="63"/>
        <v>0</v>
      </c>
      <c r="AQ37" s="399"/>
      <c r="AR37" s="396"/>
      <c r="AS37" s="396"/>
      <c r="AT37" s="396"/>
      <c r="AU37" s="396"/>
      <c r="AV37" s="396"/>
      <c r="AW37" s="396"/>
      <c r="AX37" s="396"/>
      <c r="AY37" s="396"/>
      <c r="AZ37" s="396"/>
      <c r="BA37" s="396"/>
      <c r="BB37" s="396"/>
      <c r="BC37" s="396"/>
      <c r="BD37" s="400"/>
      <c r="BE37" s="372">
        <f t="shared" si="64"/>
        <v>0</v>
      </c>
      <c r="BF37" s="358">
        <f t="shared" si="65"/>
        <v>0</v>
      </c>
      <c r="BG37" s="409">
        <f>AQ37+((AR37-AQ37)*'9. BE assumptions'!AC37)</f>
        <v>0</v>
      </c>
      <c r="BH37" s="401">
        <f>AS37+((AT37-AS37)*'9. BE assumptions'!AD37)</f>
        <v>0</v>
      </c>
      <c r="BI37" s="401">
        <f>AU37+((AV37-AU37)*'9. BE assumptions'!AE37)</f>
        <v>0</v>
      </c>
      <c r="BJ37" s="401">
        <f>AW37+((AX37-AW37)*'9. BE assumptions'!AF37)</f>
        <v>0</v>
      </c>
      <c r="BK37" s="401">
        <f>AY37+((AZ37-AY37)*'9. BE assumptions'!AG37)</f>
        <v>0</v>
      </c>
      <c r="BL37" s="401">
        <f>BA37+((BB37-BA37)*'9. BE assumptions'!AH37)</f>
        <v>0</v>
      </c>
      <c r="BM37" s="308">
        <f>BC37+((BD37-BC37)*'9. BE assumptions'!AI37)</f>
        <v>0</v>
      </c>
      <c r="BN37" s="401">
        <f t="shared" si="17"/>
        <v>0</v>
      </c>
      <c r="BO37" s="308">
        <f t="shared" si="18"/>
        <v>0</v>
      </c>
      <c r="BQ37" s="372">
        <f>B37/100*'8. GVA assumptions'!$F$7</f>
        <v>4.175748579235107E-4</v>
      </c>
      <c r="BR37" s="358">
        <f>C37/100*'8. GVA assumptions'!$F$9</f>
        <v>1.5683298225205415E-2</v>
      </c>
      <c r="BS37" s="358">
        <f>D37/100*'8. GVA assumptions'!$F$12</f>
        <v>0</v>
      </c>
      <c r="BT37" s="358">
        <f>E37/100*'8. GVA assumptions'!$F$13</f>
        <v>2.0337174047282441E-2</v>
      </c>
      <c r="BU37" s="358">
        <f>F37/100*'8. GVA assumptions'!$F$14</f>
        <v>0</v>
      </c>
      <c r="BV37" s="358">
        <f>G37/100*'8. GVA assumptions'!$F$15</f>
        <v>2.9364714225297234E-3</v>
      </c>
      <c r="BW37" s="358">
        <f>H37/100*'8. GVA assumptions'!$F$16</f>
        <v>0</v>
      </c>
      <c r="BX37" s="410">
        <f t="shared" si="19"/>
        <v>3.9374518552941086E-2</v>
      </c>
      <c r="BZ37" s="372">
        <f>K37/100*'8. GVA assumptions'!$F$7</f>
        <v>0</v>
      </c>
      <c r="CA37" s="358">
        <f>L37/100*'8. GVA assumptions'!$F$7</f>
        <v>0</v>
      </c>
      <c r="CB37" s="358">
        <f>M37/100*'8. GVA assumptions'!$F$7</f>
        <v>0</v>
      </c>
      <c r="CC37" s="373">
        <f>N37/100*'8. GVA assumptions'!$F$7</f>
        <v>0</v>
      </c>
      <c r="CD37" s="372">
        <f>O37/100*'8. GVA assumptions'!$F$9</f>
        <v>0</v>
      </c>
      <c r="CE37" s="358">
        <f>P37/100*'8. GVA assumptions'!$F$9</f>
        <v>0</v>
      </c>
      <c r="CF37" s="358">
        <f>Q37/100*'8. GVA assumptions'!$F$9</f>
        <v>0</v>
      </c>
      <c r="CG37" s="373">
        <f>R37/100*'8. GVA assumptions'!$F$9</f>
        <v>0</v>
      </c>
      <c r="CH37" s="372">
        <f>S37/100*'8. GVA assumptions'!$F$12</f>
        <v>0</v>
      </c>
      <c r="CI37" s="358">
        <f>T37/100*'8. GVA assumptions'!$F$12</f>
        <v>0</v>
      </c>
      <c r="CJ37" s="358">
        <f>U37/100*'8. GVA assumptions'!$F$12</f>
        <v>0</v>
      </c>
      <c r="CK37" s="373">
        <f>V37/100*'8. GVA assumptions'!$F$12</f>
        <v>0</v>
      </c>
      <c r="CL37" s="372">
        <f>W37/100*'8. GVA assumptions'!$F$13</f>
        <v>0</v>
      </c>
      <c r="CM37" s="358">
        <f>X37/100*'8. GVA assumptions'!$F$13</f>
        <v>0</v>
      </c>
      <c r="CN37" s="358">
        <f>Y37/100*'8. GVA assumptions'!$F$13</f>
        <v>0</v>
      </c>
      <c r="CO37" s="373">
        <f>Z37/100*'8. GVA assumptions'!$F$13</f>
        <v>0</v>
      </c>
      <c r="CP37" s="372">
        <f>AA37/100*'8. GVA assumptions'!$F$14</f>
        <v>0</v>
      </c>
      <c r="CQ37" s="358">
        <f>AB37/100*'8. GVA assumptions'!$F$14</f>
        <v>0</v>
      </c>
      <c r="CR37" s="358">
        <f>AC37/100*'8. GVA assumptions'!$F$14</f>
        <v>0</v>
      </c>
      <c r="CS37" s="373">
        <f>AD37/100*'8. GVA assumptions'!$F$14</f>
        <v>0</v>
      </c>
      <c r="CT37" s="372">
        <f>AE37/100*'8. GVA assumptions'!$F$15</f>
        <v>0</v>
      </c>
      <c r="CU37" s="358">
        <f>AF37/100*'8. GVA assumptions'!$F$15</f>
        <v>0</v>
      </c>
      <c r="CV37" s="358">
        <f>AG37/100*'8. GVA assumptions'!$F$15</f>
        <v>0</v>
      </c>
      <c r="CW37" s="373">
        <f>AH37/100*'8. GVA assumptions'!$F$15</f>
        <v>0</v>
      </c>
      <c r="CX37" s="372">
        <f>AI37/100*'8. GVA assumptions'!$F$16</f>
        <v>0</v>
      </c>
      <c r="CY37" s="358">
        <f>AJ37/100*'8. GVA assumptions'!$F$16</f>
        <v>0</v>
      </c>
      <c r="CZ37" s="358">
        <f>AK37/100*'8. GVA assumptions'!$F$16</f>
        <v>0</v>
      </c>
      <c r="DA37" s="373">
        <f>AL37/100*'8. GVA assumptions'!$F$16</f>
        <v>0</v>
      </c>
      <c r="DB37" s="295">
        <f t="shared" si="66"/>
        <v>0</v>
      </c>
      <c r="DC37" s="105">
        <f t="shared" si="67"/>
        <v>0</v>
      </c>
      <c r="DD37" s="105">
        <f t="shared" si="68"/>
        <v>0</v>
      </c>
      <c r="DE37" s="305">
        <f t="shared" si="69"/>
        <v>0</v>
      </c>
      <c r="DF37" s="358">
        <f>AQ37/100*'8. GVA assumptions'!$F$7</f>
        <v>0</v>
      </c>
      <c r="DG37" s="373">
        <f>AR37/100*'8. GVA assumptions'!$F$7</f>
        <v>0</v>
      </c>
      <c r="DH37" s="358">
        <f>AS37/100*'8. GVA assumptions'!$F$9</f>
        <v>0</v>
      </c>
      <c r="DI37" s="373">
        <f>AT37/100*'8. GVA assumptions'!$F$9</f>
        <v>0</v>
      </c>
      <c r="DJ37" s="358">
        <f>AU37/100*'8. GVA assumptions'!$F$12</f>
        <v>0</v>
      </c>
      <c r="DK37" s="373">
        <f>AV37/100*'8. GVA assumptions'!$F$12</f>
        <v>0</v>
      </c>
      <c r="DL37" s="358">
        <f>AW37/100*'8. GVA assumptions'!$F$13</f>
        <v>0</v>
      </c>
      <c r="DM37" s="373">
        <f>AX37/100*'8. GVA assumptions'!$F$13</f>
        <v>0</v>
      </c>
      <c r="DN37" s="372">
        <f>AY37/100*'8. GVA assumptions'!$F$14</f>
        <v>0</v>
      </c>
      <c r="DO37" s="373">
        <f>AZ37/100*'8. GVA assumptions'!$F$14</f>
        <v>0</v>
      </c>
      <c r="DP37" s="372">
        <f>BA37/100*'8. GVA assumptions'!$F$15</f>
        <v>0</v>
      </c>
      <c r="DQ37" s="373">
        <f>BB37/100*'8. GVA assumptions'!$F$15</f>
        <v>0</v>
      </c>
      <c r="DR37" s="358">
        <f>BC37/100*'8. GVA assumptions'!$F$16</f>
        <v>0</v>
      </c>
      <c r="DS37" s="358">
        <f>BD37/100*'8. GVA assumptions'!$F$16</f>
        <v>0</v>
      </c>
      <c r="DT37" s="372">
        <f t="shared" si="70"/>
        <v>0</v>
      </c>
      <c r="DU37" s="358">
        <f t="shared" si="71"/>
        <v>0</v>
      </c>
      <c r="DV37" s="376">
        <f>BG37/100*'8. GVA assumptions'!$F$7</f>
        <v>0</v>
      </c>
      <c r="DW37" s="358">
        <f>BH37/100*'8. GVA assumptions'!$F$9</f>
        <v>0</v>
      </c>
      <c r="DX37" s="358">
        <f>BI37/100*'8. GVA assumptions'!$F$12</f>
        <v>0</v>
      </c>
      <c r="DY37" s="358">
        <f>BJ37/100*'8. GVA assumptions'!$F$13</f>
        <v>0</v>
      </c>
      <c r="DZ37" s="358">
        <f>BK37/100*'8. GVA assumptions'!$F$14</f>
        <v>0</v>
      </c>
      <c r="EA37" s="358">
        <f>BL37/100*'8. GVA assumptions'!$F$15</f>
        <v>0</v>
      </c>
      <c r="EB37" s="373">
        <f>BM37/100*'8. GVA assumptions'!$F$16</f>
        <v>0</v>
      </c>
      <c r="EC37" s="374">
        <f t="shared" si="23"/>
        <v>0</v>
      </c>
      <c r="ED37" s="308">
        <f t="shared" si="24"/>
        <v>0</v>
      </c>
    </row>
    <row r="38" spans="1:134">
      <c r="A38" s="381" t="s">
        <v>7</v>
      </c>
      <c r="B38" s="379">
        <f>SUM(B7:B37)</f>
        <v>0.17489871000000001</v>
      </c>
      <c r="C38" s="380">
        <f t="shared" ref="C38:H38" si="72">SUM(C7:C37)</f>
        <v>1.8386054644065057</v>
      </c>
      <c r="D38" s="380">
        <f t="shared" si="72"/>
        <v>0.55222824999999998</v>
      </c>
      <c r="E38" s="380">
        <f t="shared" si="72"/>
        <v>4.7648952099999997</v>
      </c>
      <c r="F38" s="380">
        <f t="shared" si="72"/>
        <v>0.24238197</v>
      </c>
      <c r="G38" s="380">
        <f t="shared" si="72"/>
        <v>0.1217633</v>
      </c>
      <c r="H38" s="380">
        <f t="shared" si="72"/>
        <v>0</v>
      </c>
      <c r="I38" s="382">
        <f>SUM(B38:H38)</f>
        <v>7.6947729044065056</v>
      </c>
      <c r="J38" s="117"/>
      <c r="K38" s="387" t="s">
        <v>8</v>
      </c>
      <c r="L38" s="388" t="s">
        <v>8</v>
      </c>
      <c r="M38" s="388" t="s">
        <v>8</v>
      </c>
      <c r="N38" s="389" t="s">
        <v>8</v>
      </c>
      <c r="O38" s="387" t="s">
        <v>8</v>
      </c>
      <c r="P38" s="388" t="s">
        <v>8</v>
      </c>
      <c r="Q38" s="388" t="s">
        <v>8</v>
      </c>
      <c r="R38" s="389" t="s">
        <v>8</v>
      </c>
      <c r="S38" s="387" t="s">
        <v>8</v>
      </c>
      <c r="T38" s="388" t="s">
        <v>8</v>
      </c>
      <c r="U38" s="388" t="s">
        <v>8</v>
      </c>
      <c r="V38" s="389" t="s">
        <v>8</v>
      </c>
      <c r="W38" s="387" t="s">
        <v>8</v>
      </c>
      <c r="X38" s="388" t="s">
        <v>8</v>
      </c>
      <c r="Y38" s="388" t="s">
        <v>8</v>
      </c>
      <c r="Z38" s="389" t="s">
        <v>8</v>
      </c>
      <c r="AA38" s="388" t="s">
        <v>8</v>
      </c>
      <c r="AB38" s="388" t="s">
        <v>8</v>
      </c>
      <c r="AC38" s="388" t="s">
        <v>8</v>
      </c>
      <c r="AD38" s="389" t="s">
        <v>8</v>
      </c>
      <c r="AE38" s="387" t="s">
        <v>8</v>
      </c>
      <c r="AF38" s="388" t="s">
        <v>8</v>
      </c>
      <c r="AG38" s="388" t="s">
        <v>8</v>
      </c>
      <c r="AH38" s="389" t="s">
        <v>8</v>
      </c>
      <c r="AI38" s="388" t="s">
        <v>8</v>
      </c>
      <c r="AJ38" s="388" t="s">
        <v>8</v>
      </c>
      <c r="AK38" s="388" t="s">
        <v>8</v>
      </c>
      <c r="AL38" s="388" t="s">
        <v>8</v>
      </c>
      <c r="AM38" s="387" t="s">
        <v>8</v>
      </c>
      <c r="AN38" s="388" t="s">
        <v>8</v>
      </c>
      <c r="AO38" s="388" t="s">
        <v>8</v>
      </c>
      <c r="AP38" s="388" t="s">
        <v>8</v>
      </c>
      <c r="AQ38" s="68">
        <f t="shared" ref="AQ38:AS38" si="73">SUM(AQ7:AQ37)</f>
        <v>3.8649999999999998E-5</v>
      </c>
      <c r="AR38" s="9">
        <f t="shared" si="73"/>
        <v>0.14565964000000001</v>
      </c>
      <c r="AS38" s="9">
        <f t="shared" si="73"/>
        <v>4.8574000000000004E-3</v>
      </c>
      <c r="AT38" s="9">
        <f>SUM(AT7:AT37)</f>
        <v>0.77298527440650577</v>
      </c>
      <c r="AU38" s="9">
        <f t="shared" ref="AU38:BC38" si="74">SUM(AU7:AU37)</f>
        <v>0</v>
      </c>
      <c r="AV38" s="9">
        <f>SUM(AV7:AV37)</f>
        <v>1.7228250000000001E-2</v>
      </c>
      <c r="AW38" s="9">
        <f t="shared" si="74"/>
        <v>4.3924020000000001E-2</v>
      </c>
      <c r="AX38" s="9">
        <f t="shared" si="74"/>
        <v>2.8018952100000001</v>
      </c>
      <c r="AY38" s="9">
        <f t="shared" si="74"/>
        <v>3.9621999999999997E-4</v>
      </c>
      <c r="AZ38" s="9">
        <f t="shared" si="74"/>
        <v>1.9340224940113157E-2</v>
      </c>
      <c r="BA38" s="9">
        <f t="shared" si="74"/>
        <v>3.4403999999999999E-4</v>
      </c>
      <c r="BB38" s="9">
        <f t="shared" si="74"/>
        <v>4.2760699999999999E-2</v>
      </c>
      <c r="BC38" s="9">
        <f t="shared" si="74"/>
        <v>0</v>
      </c>
      <c r="BD38" s="69">
        <f>SUM(BD7:BD37)</f>
        <v>0</v>
      </c>
      <c r="BE38" s="82">
        <f>AQ38+AS38+AU38+AW38+AY38+BA38+BC38</f>
        <v>4.956033E-2</v>
      </c>
      <c r="BF38" s="77">
        <f>AR38+AT38+AV38+AX38+AZ38+BB38+BD38</f>
        <v>3.7998692993466192</v>
      </c>
      <c r="BG38" s="88">
        <f t="shared" ref="BG38:BM38" si="75">SUM(BG7:BG37)</f>
        <v>7.2849145000000004E-2</v>
      </c>
      <c r="BH38" s="9">
        <f t="shared" si="75"/>
        <v>0.38892133720325284</v>
      </c>
      <c r="BI38" s="9">
        <f t="shared" si="75"/>
        <v>8.6141250000000003E-3</v>
      </c>
      <c r="BJ38" s="9">
        <f t="shared" si="75"/>
        <v>0.73341681749999987</v>
      </c>
      <c r="BK38" s="9">
        <f t="shared" si="75"/>
        <v>5.1322212350282887E-3</v>
      </c>
      <c r="BL38" s="9">
        <f t="shared" si="75"/>
        <v>1.0948204999999997E-2</v>
      </c>
      <c r="BM38" s="9">
        <f t="shared" si="75"/>
        <v>0</v>
      </c>
      <c r="BN38" s="68">
        <f>SUM(BG38:BM38)</f>
        <v>1.2198818509382809</v>
      </c>
      <c r="BO38" s="140">
        <f t="shared" si="18"/>
        <v>17.33745284626691</v>
      </c>
      <c r="BP38" s="6"/>
      <c r="BQ38" s="82">
        <f>SUM(BQ7:BQ37)</f>
        <v>7.3033303979255323E-2</v>
      </c>
      <c r="BR38" s="77">
        <f t="shared" ref="BR38:BV38" si="76">SUM(BR7:BR37)</f>
        <v>0.68655709087570305</v>
      </c>
      <c r="BS38" s="77">
        <f t="shared" si="76"/>
        <v>0.30867188286236702</v>
      </c>
      <c r="BT38" s="77">
        <f t="shared" si="76"/>
        <v>2.3072500762579149</v>
      </c>
      <c r="BU38" s="77">
        <f t="shared" si="76"/>
        <v>0.10741293661335802</v>
      </c>
      <c r="BV38" s="77">
        <f t="shared" si="76"/>
        <v>7.151089015258269E-2</v>
      </c>
      <c r="BW38" s="77">
        <f>SUM(BW7:BW37)</f>
        <v>0</v>
      </c>
      <c r="BX38" s="285">
        <f>SUM(BQ38:BW38)</f>
        <v>3.5544361807411811</v>
      </c>
      <c r="BY38" s="6"/>
      <c r="BZ38" s="179" t="s">
        <v>8</v>
      </c>
      <c r="CA38" s="91" t="s">
        <v>8</v>
      </c>
      <c r="CB38" s="91" t="s">
        <v>8</v>
      </c>
      <c r="CC38" s="177" t="s">
        <v>8</v>
      </c>
      <c r="CD38" s="179" t="s">
        <v>8</v>
      </c>
      <c r="CE38" s="91" t="s">
        <v>8</v>
      </c>
      <c r="CF38" s="91" t="s">
        <v>8</v>
      </c>
      <c r="CG38" s="177" t="s">
        <v>8</v>
      </c>
      <c r="CH38" s="179" t="s">
        <v>8</v>
      </c>
      <c r="CI38" s="91" t="s">
        <v>8</v>
      </c>
      <c r="CJ38" s="91" t="s">
        <v>8</v>
      </c>
      <c r="CK38" s="177" t="s">
        <v>8</v>
      </c>
      <c r="CL38" s="179" t="s">
        <v>8</v>
      </c>
      <c r="CM38" s="91" t="s">
        <v>8</v>
      </c>
      <c r="CN38" s="91" t="s">
        <v>8</v>
      </c>
      <c r="CO38" s="177" t="s">
        <v>8</v>
      </c>
      <c r="CP38" s="179" t="s">
        <v>8</v>
      </c>
      <c r="CQ38" s="91" t="s">
        <v>8</v>
      </c>
      <c r="CR38" s="91" t="s">
        <v>8</v>
      </c>
      <c r="CS38" s="177" t="s">
        <v>8</v>
      </c>
      <c r="CT38" s="179" t="s">
        <v>8</v>
      </c>
      <c r="CU38" s="91" t="s">
        <v>8</v>
      </c>
      <c r="CV38" s="91" t="s">
        <v>8</v>
      </c>
      <c r="CW38" s="177" t="s">
        <v>8</v>
      </c>
      <c r="CX38" s="179" t="s">
        <v>8</v>
      </c>
      <c r="CY38" s="91" t="s">
        <v>8</v>
      </c>
      <c r="CZ38" s="91" t="s">
        <v>8</v>
      </c>
      <c r="DA38" s="177" t="s">
        <v>8</v>
      </c>
      <c r="DB38" s="179" t="s">
        <v>8</v>
      </c>
      <c r="DC38" s="91" t="s">
        <v>8</v>
      </c>
      <c r="DD38" s="91" t="s">
        <v>8</v>
      </c>
      <c r="DE38" s="177" t="s">
        <v>8</v>
      </c>
      <c r="DF38" s="77">
        <f>AQ38/100*'8. GVA assumptions'!$F$7</f>
        <v>1.6139268258743689E-5</v>
      </c>
      <c r="DG38" s="78">
        <f>AR38/100*'8. GVA assumptions'!$F$7</f>
        <v>6.0823803478189713E-2</v>
      </c>
      <c r="DH38" s="77">
        <f>AS38/100*'8. GVA assumptions'!$F$9</f>
        <v>1.8138107809312568E-3</v>
      </c>
      <c r="DI38" s="78">
        <f>AT38/100*'8. GVA assumptions'!$F$9</f>
        <v>0.28864187100498739</v>
      </c>
      <c r="DJ38" s="77">
        <f>AU38/100*'8. GVA assumptions'!$F$12</f>
        <v>0</v>
      </c>
      <c r="DK38" s="78">
        <f>AV38/100*'8. GVA assumptions'!$F$12</f>
        <v>9.629852087291035E-3</v>
      </c>
      <c r="DL38" s="77">
        <f>AW38/100*'8. GVA assumptions'!$F$13</f>
        <v>2.126881999038845E-2</v>
      </c>
      <c r="DM38" s="78">
        <f>AX38/100*'8. GVA assumptions'!$F$13</f>
        <v>1.3567292987623092</v>
      </c>
      <c r="DN38" s="82">
        <f>AY38/100*'8. GVA assumptions'!$F$14</f>
        <v>1.7558712698368081E-4</v>
      </c>
      <c r="DO38" s="78">
        <f>AZ38/100*'8. GVA assumptions'!$F$14</f>
        <v>8.5707297270521416E-3</v>
      </c>
      <c r="DP38" s="82">
        <f>BA38/100*'8. GVA assumptions'!$F$15</f>
        <v>2.0205272564142521E-4</v>
      </c>
      <c r="DQ38" s="78">
        <f>BB38/100*'8. GVA assumptions'!$F$15</f>
        <v>2.5113114711473348E-2</v>
      </c>
      <c r="DR38" s="77">
        <f>BC38/100*'8. GVA assumptions'!$F$16</f>
        <v>0</v>
      </c>
      <c r="DS38" s="78">
        <f>BD38/100*'8. GVA assumptions'!$F$16</f>
        <v>0</v>
      </c>
      <c r="DT38" s="82">
        <f>DF38+DH38+DJ38+DL38+DN38+DP38+DR38</f>
        <v>2.3476409892203558E-2</v>
      </c>
      <c r="DU38" s="77">
        <f>DG38+DI38+DK38+DM38+DO38+DQ38+DS38</f>
        <v>1.7495086697713027</v>
      </c>
      <c r="DV38" s="95">
        <f>BG38/100*'8. GVA assumptions'!$F$7</f>
        <v>3.041997137322423E-2</v>
      </c>
      <c r="DW38" s="77">
        <f>BH38/100*'8. GVA assumptions'!$F$9</f>
        <v>0.14522784089295931</v>
      </c>
      <c r="DX38" s="77">
        <f>BI38/100*'8. GVA assumptions'!$F$12</f>
        <v>4.8149260436455175E-3</v>
      </c>
      <c r="DY38" s="77">
        <f>BJ38/100*'8. GVA assumptions'!$F$13</f>
        <v>0.35513393968336859</v>
      </c>
      <c r="DZ38" s="77">
        <f>BK38/100*'8. GVA assumptions'!$F$14</f>
        <v>2.2743727770007959E-3</v>
      </c>
      <c r="EA38" s="77">
        <f>BL38/100*'8. GVA assumptions'!$F$15</f>
        <v>6.4298182220994043E-3</v>
      </c>
      <c r="EB38" s="78">
        <f>BM38/100*'8. GVA assumptions'!$F$16</f>
        <v>0</v>
      </c>
      <c r="EC38" s="68">
        <f>SUM(DV38:EB38)</f>
        <v>0.5443008689922979</v>
      </c>
      <c r="ED38" s="140">
        <f t="shared" si="24"/>
        <v>7.73582346772164</v>
      </c>
    </row>
    <row r="39" spans="1:134">
      <c r="A39" s="294" t="s">
        <v>168</v>
      </c>
      <c r="B39" s="261">
        <f>B38-B18-B16-B25-B21</f>
        <v>0.17486006000000001</v>
      </c>
      <c r="C39" s="256">
        <f>C38-C18-C16-C25-C21</f>
        <v>1.8341592244065055</v>
      </c>
      <c r="D39" s="256">
        <f t="shared" ref="D39:H39" si="77">D38-D18-D16-D25-D21</f>
        <v>0.55102593999999994</v>
      </c>
      <c r="E39" s="256">
        <f t="shared" si="77"/>
        <v>4.7469822100000005</v>
      </c>
      <c r="F39" s="256">
        <f t="shared" si="77"/>
        <v>0.24231425999999998</v>
      </c>
      <c r="G39" s="256">
        <f>G38-G18-G16-G25-G21</f>
        <v>0.12147113</v>
      </c>
      <c r="H39" s="256">
        <f t="shared" si="77"/>
        <v>0</v>
      </c>
      <c r="I39" s="383">
        <f>SUM(B39:H39)</f>
        <v>7.6708128244065055</v>
      </c>
      <c r="J39" s="117"/>
      <c r="K39" s="384" t="s">
        <v>8</v>
      </c>
      <c r="L39" s="385" t="s">
        <v>8</v>
      </c>
      <c r="M39" s="385" t="s">
        <v>8</v>
      </c>
      <c r="N39" s="386" t="s">
        <v>8</v>
      </c>
      <c r="O39" s="384" t="s">
        <v>8</v>
      </c>
      <c r="P39" s="385" t="s">
        <v>8</v>
      </c>
      <c r="Q39" s="385" t="s">
        <v>8</v>
      </c>
      <c r="R39" s="386" t="s">
        <v>8</v>
      </c>
      <c r="S39" s="384" t="s">
        <v>8</v>
      </c>
      <c r="T39" s="385" t="s">
        <v>8</v>
      </c>
      <c r="U39" s="385" t="s">
        <v>8</v>
      </c>
      <c r="V39" s="386" t="s">
        <v>8</v>
      </c>
      <c r="W39" s="384" t="s">
        <v>8</v>
      </c>
      <c r="X39" s="385" t="s">
        <v>8</v>
      </c>
      <c r="Y39" s="385" t="s">
        <v>8</v>
      </c>
      <c r="Z39" s="386" t="s">
        <v>8</v>
      </c>
      <c r="AA39" s="385" t="s">
        <v>8</v>
      </c>
      <c r="AB39" s="385" t="s">
        <v>8</v>
      </c>
      <c r="AC39" s="385" t="s">
        <v>8</v>
      </c>
      <c r="AD39" s="386" t="s">
        <v>8</v>
      </c>
      <c r="AE39" s="384" t="s">
        <v>8</v>
      </c>
      <c r="AF39" s="385" t="s">
        <v>8</v>
      </c>
      <c r="AG39" s="385" t="s">
        <v>8</v>
      </c>
      <c r="AH39" s="386" t="s">
        <v>8</v>
      </c>
      <c r="AI39" s="385" t="s">
        <v>8</v>
      </c>
      <c r="AJ39" s="385" t="s">
        <v>8</v>
      </c>
      <c r="AK39" s="385" t="s">
        <v>8</v>
      </c>
      <c r="AL39" s="385" t="s">
        <v>8</v>
      </c>
      <c r="AM39" s="384" t="s">
        <v>8</v>
      </c>
      <c r="AN39" s="385" t="s">
        <v>8</v>
      </c>
      <c r="AO39" s="385" t="s">
        <v>8</v>
      </c>
      <c r="AP39" s="385" t="s">
        <v>8</v>
      </c>
      <c r="AQ39" s="302">
        <f>AQ38</f>
        <v>3.8649999999999998E-5</v>
      </c>
      <c r="AR39" s="105">
        <f>AR38-AR18</f>
        <v>0.14564081000000001</v>
      </c>
      <c r="AS39" s="105">
        <f>AS38</f>
        <v>4.8574000000000004E-3</v>
      </c>
      <c r="AT39" s="105">
        <f>AT38-AT16-AT18</f>
        <v>0.76974461440650577</v>
      </c>
      <c r="AU39" s="105">
        <f>AU38</f>
        <v>0</v>
      </c>
      <c r="AV39" s="105">
        <f>AV38</f>
        <v>1.7228250000000001E-2</v>
      </c>
      <c r="AW39" s="105">
        <f>AW38</f>
        <v>4.3924020000000001E-2</v>
      </c>
      <c r="AX39" s="105">
        <f>AX38-AX16</f>
        <v>2.8018828899999999</v>
      </c>
      <c r="AY39" s="105">
        <f t="shared" ref="AY39:BC39" si="78">AY38</f>
        <v>3.9621999999999997E-4</v>
      </c>
      <c r="AZ39" s="105">
        <f>AZ38</f>
        <v>1.9340224940113157E-2</v>
      </c>
      <c r="BA39" s="105">
        <f t="shared" si="78"/>
        <v>3.4403999999999999E-4</v>
      </c>
      <c r="BB39" s="105">
        <f>BB38</f>
        <v>4.2760699999999999E-2</v>
      </c>
      <c r="BC39" s="105">
        <f t="shared" si="78"/>
        <v>0</v>
      </c>
      <c r="BD39" s="305">
        <f>BD38</f>
        <v>0</v>
      </c>
      <c r="BE39" s="372">
        <f>AQ39+AS39+AU39+AW39+AY39+BA39+BC39</f>
        <v>4.956033E-2</v>
      </c>
      <c r="BF39" s="358">
        <f>AR39+AT39+AV39+AX39+AZ39+BB39+BD39</f>
        <v>3.796597489346619</v>
      </c>
      <c r="BG39" s="306">
        <f>BG38-(BG18*'9. BE assumptions'!AC8)</f>
        <v>7.2839730000000005E-2</v>
      </c>
      <c r="BH39" s="105">
        <f>BH38-(BH16*'9. BE assumptions'!AD7)-(BH18*'9. BE assumptions'!AD8)</f>
        <v>0.38730100720325283</v>
      </c>
      <c r="BI39" s="105">
        <f>BI38</f>
        <v>8.6141250000000003E-3</v>
      </c>
      <c r="BJ39" s="105">
        <f>BJ38-(BJ16*'9. BE assumptions'!AF7)</f>
        <v>0.73341373749999983</v>
      </c>
      <c r="BK39" s="105">
        <f>BK38</f>
        <v>5.1322212350282887E-3</v>
      </c>
      <c r="BL39" s="105">
        <f>BL38</f>
        <v>1.0948204999999997E-2</v>
      </c>
      <c r="BM39" s="305">
        <f>BM38</f>
        <v>0</v>
      </c>
      <c r="BN39" s="295">
        <f>SUM(BG39:BM39)</f>
        <v>1.218249025938281</v>
      </c>
      <c r="BO39" s="308">
        <f t="shared" ref="BO39" si="79">NPV(3.5%,BN39,BN39,BN39,BN39,BN39,BN39,BN39,BN39,BN39,BN39,BN39,BN39,BN39,BN39,BN39,BN39,BN39,BN39,BN39,BN39)</f>
        <v>17.314246478845405</v>
      </c>
      <c r="BP39" s="6"/>
      <c r="BQ39" s="295">
        <f>BQ38-BQ18-BQ16-BQ25-BQ21</f>
        <v>7.301716471099659E-2</v>
      </c>
      <c r="BR39" s="105">
        <f>BR38-BR18-BR16-BR25-BR21</f>
        <v>0.68489681211615938</v>
      </c>
      <c r="BS39" s="105">
        <f t="shared" ref="BS39:BU39" si="80">BS38-BS18-BS16-BS25-BS21</f>
        <v>0.30799984319129942</v>
      </c>
      <c r="BT39" s="105">
        <f t="shared" si="80"/>
        <v>2.2985762715267488</v>
      </c>
      <c r="BU39" s="105">
        <f t="shared" si="80"/>
        <v>0.10738293054509275</v>
      </c>
      <c r="BV39" s="105">
        <f>BV38-BV18-BV16-BV25-BV21</f>
        <v>7.1339300381478593E-2</v>
      </c>
      <c r="BW39" s="105">
        <f t="shared" ref="BW39" si="81">BW38-BW18-BW16-BW25-BW21</f>
        <v>0</v>
      </c>
      <c r="BX39" s="410">
        <f>SUM(BQ39:BW39)</f>
        <v>3.5432123224717755</v>
      </c>
      <c r="BY39" s="6"/>
      <c r="BZ39" s="384" t="s">
        <v>8</v>
      </c>
      <c r="CA39" s="385" t="s">
        <v>8</v>
      </c>
      <c r="CB39" s="385" t="s">
        <v>8</v>
      </c>
      <c r="CC39" s="386" t="s">
        <v>8</v>
      </c>
      <c r="CD39" s="384" t="s">
        <v>8</v>
      </c>
      <c r="CE39" s="385" t="s">
        <v>8</v>
      </c>
      <c r="CF39" s="385" t="s">
        <v>8</v>
      </c>
      <c r="CG39" s="386" t="s">
        <v>8</v>
      </c>
      <c r="CH39" s="384" t="s">
        <v>8</v>
      </c>
      <c r="CI39" s="385" t="s">
        <v>8</v>
      </c>
      <c r="CJ39" s="385" t="s">
        <v>8</v>
      </c>
      <c r="CK39" s="386" t="s">
        <v>8</v>
      </c>
      <c r="CL39" s="384" t="s">
        <v>8</v>
      </c>
      <c r="CM39" s="385" t="s">
        <v>8</v>
      </c>
      <c r="CN39" s="385" t="s">
        <v>8</v>
      </c>
      <c r="CO39" s="386" t="s">
        <v>8</v>
      </c>
      <c r="CP39" s="384" t="s">
        <v>8</v>
      </c>
      <c r="CQ39" s="385" t="s">
        <v>8</v>
      </c>
      <c r="CR39" s="385" t="s">
        <v>8</v>
      </c>
      <c r="CS39" s="386" t="s">
        <v>8</v>
      </c>
      <c r="CT39" s="384" t="s">
        <v>8</v>
      </c>
      <c r="CU39" s="385" t="s">
        <v>8</v>
      </c>
      <c r="CV39" s="385" t="s">
        <v>8</v>
      </c>
      <c r="CW39" s="386" t="s">
        <v>8</v>
      </c>
      <c r="CX39" s="384" t="s">
        <v>8</v>
      </c>
      <c r="CY39" s="385" t="s">
        <v>8</v>
      </c>
      <c r="CZ39" s="385" t="s">
        <v>8</v>
      </c>
      <c r="DA39" s="386" t="s">
        <v>8</v>
      </c>
      <c r="DB39" s="384" t="s">
        <v>8</v>
      </c>
      <c r="DC39" s="385" t="s">
        <v>8</v>
      </c>
      <c r="DD39" s="385" t="s">
        <v>8</v>
      </c>
      <c r="DE39" s="386" t="s">
        <v>8</v>
      </c>
      <c r="DF39" s="358">
        <f>AQ39/100*'8. GVA assumptions'!$F$7</f>
        <v>1.6139268258743689E-5</v>
      </c>
      <c r="DG39" s="373">
        <f>AR39/100*'8. GVA assumptions'!$F$7</f>
        <v>6.0815940543615013E-2</v>
      </c>
      <c r="DH39" s="358">
        <f>AS39/100*'8. GVA assumptions'!$F$9</f>
        <v>1.8138107809312568E-3</v>
      </c>
      <c r="DI39" s="373">
        <f>AT39/100*'8. GVA assumptions'!$F$9</f>
        <v>0.28743177011864235</v>
      </c>
      <c r="DJ39" s="358">
        <f>AU39/100*'8. GVA assumptions'!$F$12</f>
        <v>0</v>
      </c>
      <c r="DK39" s="373">
        <f>AV39/100*'8. GVA assumptions'!$F$12</f>
        <v>9.629852087291035E-3</v>
      </c>
      <c r="DL39" s="358">
        <f>AW39/100*'8. GVA assumptions'!$F$13</f>
        <v>2.126881999038845E-2</v>
      </c>
      <c r="DM39" s="373">
        <f>AX39/100*'8. GVA assumptions'!$F$13</f>
        <v>1.3567233331912554</v>
      </c>
      <c r="DN39" s="372">
        <f>AY39/100*'8. GVA assumptions'!$F$14</f>
        <v>1.7558712698368081E-4</v>
      </c>
      <c r="DO39" s="373">
        <f>AZ39/100*'8. GVA assumptions'!$F$14</f>
        <v>8.5707297270521416E-3</v>
      </c>
      <c r="DP39" s="372">
        <f>BA39/100*'8. GVA assumptions'!$F$15</f>
        <v>2.0205272564142521E-4</v>
      </c>
      <c r="DQ39" s="373">
        <f>BB39/100*'8. GVA assumptions'!$F$15</f>
        <v>2.5113114711473348E-2</v>
      </c>
      <c r="DR39" s="358">
        <f>BC39/100*'8. GVA assumptions'!$F$16</f>
        <v>0</v>
      </c>
      <c r="DS39" s="373">
        <f>BD39/100*'8. GVA assumptions'!$F$16</f>
        <v>0</v>
      </c>
      <c r="DT39" s="372">
        <f>DF39+DH39+DJ39+DL39+DN39+DP39+DR39</f>
        <v>2.3476409892203558E-2</v>
      </c>
      <c r="DU39" s="358">
        <f t="shared" ref="DU39" si="82">DG39+DI39+DK39+DM39+DO39+DQ39+DS39</f>
        <v>1.7482847403793291</v>
      </c>
      <c r="DV39" s="376">
        <f>BG39/100*'8. GVA assumptions'!$F$7</f>
        <v>3.0416039905936883E-2</v>
      </c>
      <c r="DW39" s="358">
        <f>BH39/100*'8. GVA assumptions'!$F$9</f>
        <v>0.14462279044978676</v>
      </c>
      <c r="DX39" s="358">
        <f>BI39/100*'8. GVA assumptions'!$F$12</f>
        <v>4.8149260436455175E-3</v>
      </c>
      <c r="DY39" s="358">
        <f>BJ39/100*'8. GVA assumptions'!$F$13</f>
        <v>0.35513244829060509</v>
      </c>
      <c r="DZ39" s="358">
        <f>BK39/100*'8. GVA assumptions'!$F$14</f>
        <v>2.2743727770007959E-3</v>
      </c>
      <c r="EA39" s="358">
        <f>BL39/100*'8. GVA assumptions'!$F$15</f>
        <v>6.4298182220994043E-3</v>
      </c>
      <c r="EB39" s="373">
        <f>BM39/100*'8. GVA assumptions'!$F$16</f>
        <v>0</v>
      </c>
      <c r="EC39" s="295">
        <f>SUM(DV39:EB39)</f>
        <v>0.54369039568907451</v>
      </c>
      <c r="ED39" s="308">
        <f t="shared" si="24"/>
        <v>7.7271471749311562</v>
      </c>
    </row>
    <row r="40" spans="1:134">
      <c r="A40" s="106"/>
      <c r="B40" s="76"/>
      <c r="C40" s="76"/>
      <c r="D40" s="76"/>
      <c r="E40" s="76"/>
      <c r="F40" s="76"/>
      <c r="G40" s="76"/>
      <c r="H40" s="76"/>
      <c r="I40" s="76"/>
      <c r="J40" s="117"/>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row>
    <row r="41" spans="1:134">
      <c r="A41" s="76"/>
      <c r="B41" s="76"/>
      <c r="C41" s="76"/>
      <c r="D41" s="76"/>
      <c r="E41" s="76"/>
      <c r="F41" s="76"/>
      <c r="G41" s="76"/>
      <c r="H41" s="76"/>
      <c r="I41" s="76"/>
      <c r="J41" s="117"/>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row>
    <row r="42" spans="1:134">
      <c r="A42" s="86" t="s">
        <v>169</v>
      </c>
      <c r="B42" s="76"/>
      <c r="C42" s="76"/>
      <c r="D42" s="76"/>
      <c r="E42" s="76"/>
      <c r="F42" s="76"/>
      <c r="G42" s="76"/>
      <c r="H42" s="76"/>
      <c r="I42" s="76"/>
      <c r="J42" s="117"/>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row>
    <row r="43" spans="1:134">
      <c r="A43" s="6" t="s">
        <v>186</v>
      </c>
      <c r="B43" s="76"/>
      <c r="C43" s="76"/>
      <c r="D43" s="76"/>
      <c r="E43" s="76"/>
      <c r="F43" s="76"/>
      <c r="G43" s="76"/>
      <c r="H43" s="76"/>
      <c r="I43" s="76"/>
      <c r="J43" s="117"/>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row>
    <row r="44" spans="1:134">
      <c r="A44" s="76"/>
      <c r="B44" s="76"/>
      <c r="C44" s="76"/>
      <c r="D44" s="76"/>
      <c r="E44" s="76"/>
      <c r="F44" s="76"/>
      <c r="G44" s="76"/>
      <c r="H44" s="76"/>
      <c r="I44" s="76"/>
      <c r="J44" s="117"/>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row>
    <row r="45" spans="1:134">
      <c r="A45" s="76"/>
      <c r="B45" s="76"/>
      <c r="C45" s="76"/>
      <c r="D45" s="76"/>
      <c r="E45" s="76"/>
      <c r="F45" s="76"/>
      <c r="G45" s="76"/>
      <c r="H45" s="76"/>
      <c r="I45" s="76"/>
      <c r="J45" s="117"/>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row>
    <row r="46" spans="1:134">
      <c r="A46" s="76"/>
      <c r="B46" s="76"/>
      <c r="C46" s="76"/>
      <c r="D46" s="76"/>
      <c r="E46" s="76"/>
      <c r="F46" s="76"/>
      <c r="G46" s="76"/>
      <c r="H46" s="76"/>
      <c r="I46" s="76"/>
      <c r="J46" s="117"/>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row>
    <row r="47" spans="1:134">
      <c r="A47" s="76"/>
      <c r="B47" s="76"/>
      <c r="C47" s="76"/>
      <c r="D47" s="76"/>
      <c r="E47" s="76"/>
      <c r="F47" s="76"/>
      <c r="G47" s="76"/>
      <c r="H47" s="76"/>
      <c r="I47" s="76"/>
      <c r="J47" s="117"/>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row>
    <row r="48" spans="1:134">
      <c r="A48" s="76"/>
      <c r="B48" s="76"/>
      <c r="C48" s="76"/>
      <c r="D48" s="76"/>
      <c r="E48" s="76"/>
      <c r="F48" s="76"/>
      <c r="G48" s="76"/>
      <c r="H48" s="76"/>
      <c r="I48" s="76"/>
      <c r="J48" s="117"/>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row>
    <row r="49" spans="1:41">
      <c r="A49" s="76"/>
      <c r="B49" s="76"/>
      <c r="C49" s="76"/>
      <c r="D49" s="76"/>
      <c r="E49" s="76"/>
      <c r="F49" s="76"/>
      <c r="G49" s="76"/>
      <c r="H49" s="76"/>
      <c r="I49" s="76"/>
      <c r="J49" s="117"/>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row>
    <row r="50" spans="1:41">
      <c r="A50" s="76"/>
      <c r="B50" s="76"/>
      <c r="C50" s="76"/>
      <c r="D50" s="76"/>
      <c r="E50" s="76"/>
      <c r="F50" s="76"/>
      <c r="G50" s="76"/>
      <c r="H50" s="76"/>
      <c r="I50" s="76"/>
      <c r="J50" s="117"/>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row>
    <row r="51" spans="1:41">
      <c r="A51" s="76"/>
      <c r="B51" s="76"/>
      <c r="C51" s="76"/>
      <c r="D51" s="76"/>
      <c r="E51" s="76"/>
      <c r="F51" s="76"/>
      <c r="G51" s="76"/>
      <c r="H51" s="76"/>
      <c r="I51" s="76"/>
      <c r="J51" s="117"/>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row>
    <row r="52" spans="1:41">
      <c r="A52" s="76"/>
      <c r="B52" s="76"/>
      <c r="C52" s="76"/>
      <c r="D52" s="76"/>
      <c r="E52" s="76"/>
      <c r="F52" s="76"/>
      <c r="G52" s="76"/>
      <c r="H52" s="76"/>
      <c r="I52" s="76"/>
      <c r="J52" s="117"/>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row>
    <row r="53" spans="1:41">
      <c r="A53" s="76"/>
      <c r="B53" s="76"/>
      <c r="C53" s="76"/>
      <c r="D53" s="76"/>
      <c r="E53" s="76"/>
      <c r="F53" s="76"/>
      <c r="G53" s="76"/>
      <c r="H53" s="76"/>
      <c r="I53" s="76"/>
      <c r="J53" s="117"/>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row>
    <row r="54" spans="1:41">
      <c r="A54" s="76"/>
      <c r="B54" s="76"/>
      <c r="C54" s="76"/>
      <c r="D54" s="76"/>
      <c r="E54" s="76"/>
      <c r="F54" s="76"/>
      <c r="G54" s="76"/>
      <c r="H54" s="76"/>
      <c r="I54" s="76"/>
      <c r="J54" s="117"/>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row>
    <row r="55" spans="1:41">
      <c r="A55" s="76"/>
      <c r="B55" s="76"/>
      <c r="C55" s="76"/>
      <c r="D55" s="76"/>
      <c r="E55" s="76"/>
      <c r="F55" s="76"/>
      <c r="G55" s="76"/>
      <c r="H55" s="76"/>
      <c r="I55" s="76"/>
      <c r="J55" s="117"/>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row>
    <row r="56" spans="1:41">
      <c r="A56" s="76"/>
      <c r="B56" s="76"/>
      <c r="C56" s="76"/>
      <c r="D56" s="76"/>
      <c r="E56" s="76"/>
      <c r="F56" s="76"/>
      <c r="G56" s="76"/>
      <c r="H56" s="76"/>
      <c r="I56" s="76"/>
      <c r="J56" s="117"/>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row>
    <row r="57" spans="1:41">
      <c r="A57" s="76"/>
      <c r="B57" s="76"/>
      <c r="C57" s="76"/>
      <c r="D57" s="76"/>
      <c r="E57" s="76"/>
      <c r="F57" s="76"/>
      <c r="G57" s="76"/>
      <c r="H57" s="76"/>
      <c r="I57" s="76"/>
      <c r="J57" s="117"/>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row>
    <row r="58" spans="1:41">
      <c r="A58" s="76"/>
      <c r="B58" s="76"/>
      <c r="C58" s="76"/>
      <c r="D58" s="76"/>
      <c r="E58" s="76"/>
      <c r="F58" s="76"/>
      <c r="G58" s="76"/>
      <c r="H58" s="76"/>
      <c r="I58" s="76"/>
      <c r="J58" s="117"/>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row>
    <row r="59" spans="1:41">
      <c r="A59" s="76"/>
      <c r="B59" s="76"/>
      <c r="C59" s="76"/>
      <c r="D59" s="76"/>
      <c r="E59" s="76"/>
      <c r="F59" s="76"/>
      <c r="G59" s="76"/>
      <c r="H59" s="76"/>
      <c r="I59" s="76"/>
      <c r="J59" s="117"/>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row>
    <row r="60" spans="1:41">
      <c r="A60" s="76"/>
      <c r="B60" s="76"/>
      <c r="C60" s="76"/>
      <c r="D60" s="76"/>
      <c r="E60" s="76"/>
      <c r="F60" s="76"/>
      <c r="G60" s="76"/>
      <c r="H60" s="76"/>
      <c r="I60" s="76"/>
      <c r="J60" s="117"/>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row>
    <row r="61" spans="1:41">
      <c r="A61" s="76"/>
      <c r="B61" s="76"/>
      <c r="C61" s="76"/>
      <c r="D61" s="76"/>
      <c r="E61" s="76"/>
      <c r="F61" s="76"/>
      <c r="G61" s="76"/>
      <c r="H61" s="76"/>
      <c r="I61" s="76"/>
      <c r="J61" s="117"/>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row>
    <row r="62" spans="1:41">
      <c r="A62" s="76"/>
      <c r="B62" s="76"/>
      <c r="C62" s="76"/>
      <c r="D62" s="76"/>
      <c r="E62" s="76"/>
      <c r="F62" s="76"/>
      <c r="G62" s="76"/>
      <c r="H62" s="76"/>
      <c r="I62" s="76"/>
      <c r="J62" s="117"/>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row>
    <row r="63" spans="1:41">
      <c r="A63" s="76"/>
      <c r="B63" s="76"/>
      <c r="C63" s="76"/>
      <c r="D63" s="76"/>
      <c r="E63" s="76"/>
      <c r="F63" s="76"/>
      <c r="G63" s="76"/>
      <c r="H63" s="76"/>
      <c r="I63" s="76"/>
      <c r="J63" s="117"/>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row>
    <row r="64" spans="1:41">
      <c r="A64" s="76"/>
      <c r="B64" s="76"/>
      <c r="C64" s="76"/>
      <c r="D64" s="76"/>
      <c r="E64" s="76"/>
      <c r="F64" s="76"/>
      <c r="G64" s="76"/>
      <c r="H64" s="76"/>
      <c r="I64" s="76"/>
      <c r="J64" s="117"/>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row>
    <row r="65" spans="1:41">
      <c r="A65" s="76"/>
      <c r="B65" s="76"/>
      <c r="C65" s="76"/>
      <c r="D65" s="76"/>
      <c r="E65" s="76"/>
      <c r="F65" s="76"/>
      <c r="G65" s="76"/>
      <c r="H65" s="76"/>
      <c r="I65" s="76"/>
      <c r="J65" s="117"/>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row>
    <row r="66" spans="1:41">
      <c r="A66" s="76"/>
      <c r="B66" s="76"/>
      <c r="C66" s="76"/>
      <c r="D66" s="76"/>
      <c r="E66" s="76"/>
      <c r="F66" s="76"/>
      <c r="G66" s="76"/>
      <c r="H66" s="76"/>
      <c r="I66" s="76"/>
      <c r="J66" s="117"/>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row>
    <row r="67" spans="1:41">
      <c r="A67" s="76"/>
      <c r="B67" s="76"/>
      <c r="C67" s="76"/>
      <c r="D67" s="76"/>
      <c r="E67" s="76"/>
      <c r="F67" s="76"/>
      <c r="G67" s="76"/>
      <c r="H67" s="76"/>
      <c r="I67" s="76"/>
      <c r="J67" s="117"/>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row>
    <row r="68" spans="1:41">
      <c r="A68" s="76"/>
      <c r="B68" s="76"/>
      <c r="C68" s="76"/>
      <c r="D68" s="76"/>
      <c r="E68" s="76"/>
      <c r="F68" s="76"/>
      <c r="G68" s="76"/>
      <c r="H68" s="76"/>
      <c r="I68" s="76"/>
      <c r="J68" s="117"/>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row>
    <row r="69" spans="1:41">
      <c r="A69" s="76"/>
      <c r="B69" s="76"/>
      <c r="C69" s="76"/>
      <c r="D69" s="76"/>
      <c r="E69" s="76"/>
      <c r="F69" s="76"/>
      <c r="G69" s="76"/>
      <c r="H69" s="76"/>
      <c r="I69" s="76"/>
      <c r="J69" s="117"/>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row>
    <row r="70" spans="1:41">
      <c r="A70" s="76"/>
      <c r="B70" s="76"/>
      <c r="C70" s="76"/>
      <c r="D70" s="76"/>
      <c r="E70" s="76"/>
      <c r="F70" s="76"/>
      <c r="G70" s="76"/>
      <c r="H70" s="76"/>
      <c r="I70" s="76"/>
      <c r="J70" s="117"/>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row>
    <row r="71" spans="1:41">
      <c r="A71" s="76"/>
      <c r="B71" s="76"/>
      <c r="C71" s="76"/>
      <c r="D71" s="76"/>
      <c r="E71" s="76"/>
      <c r="F71" s="76"/>
      <c r="G71" s="76"/>
      <c r="H71" s="76"/>
      <c r="I71" s="76"/>
      <c r="J71" s="117"/>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row>
  </sheetData>
  <sheetProtection password="8725" sheet="1" objects="1" scenarios="1"/>
  <mergeCells count="71">
    <mergeCell ref="DV4:ED4"/>
    <mergeCell ref="DV5:DV6"/>
    <mergeCell ref="DW5:DW6"/>
    <mergeCell ref="DX5:DX6"/>
    <mergeCell ref="DY5:DY6"/>
    <mergeCell ref="DZ5:DZ6"/>
    <mergeCell ref="EA5:EA6"/>
    <mergeCell ref="EB5:EB6"/>
    <mergeCell ref="EC5:ED5"/>
    <mergeCell ref="BX5:BX6"/>
    <mergeCell ref="DH5:DI5"/>
    <mergeCell ref="DJ5:DK5"/>
    <mergeCell ref="BZ5:CC5"/>
    <mergeCell ref="A4:A6"/>
    <mergeCell ref="BG4:BO4"/>
    <mergeCell ref="BG5:BG6"/>
    <mergeCell ref="BH5:BH6"/>
    <mergeCell ref="BI5:BI6"/>
    <mergeCell ref="BJ5:BJ6"/>
    <mergeCell ref="BK5:BK6"/>
    <mergeCell ref="AW5:AX5"/>
    <mergeCell ref="AY5:AZ5"/>
    <mergeCell ref="BL5:BL6"/>
    <mergeCell ref="BM5:BM6"/>
    <mergeCell ref="BN5:BO5"/>
    <mergeCell ref="DL5:DM5"/>
    <mergeCell ref="CD5:CG5"/>
    <mergeCell ref="CH5:CK5"/>
    <mergeCell ref="CL5:CO5"/>
    <mergeCell ref="CP5:CS5"/>
    <mergeCell ref="CT5:CW5"/>
    <mergeCell ref="CX5:DA5"/>
    <mergeCell ref="DB5:DE5"/>
    <mergeCell ref="DF5:DG5"/>
    <mergeCell ref="AI5:AL5"/>
    <mergeCell ref="AM5:AP5"/>
    <mergeCell ref="AQ5:AR5"/>
    <mergeCell ref="AS5:AT5"/>
    <mergeCell ref="AU5:AV5"/>
    <mergeCell ref="DP5:DQ5"/>
    <mergeCell ref="DR5:DS5"/>
    <mergeCell ref="DN5:DO5"/>
    <mergeCell ref="B4:I4"/>
    <mergeCell ref="B5:B6"/>
    <mergeCell ref="C5:C6"/>
    <mergeCell ref="D5:D6"/>
    <mergeCell ref="E5:E6"/>
    <mergeCell ref="F5:F6"/>
    <mergeCell ref="G5:G6"/>
    <mergeCell ref="H5:H6"/>
    <mergeCell ref="I5:I6"/>
    <mergeCell ref="AA5:AD5"/>
    <mergeCell ref="AE5:AH5"/>
    <mergeCell ref="BA5:BB5"/>
    <mergeCell ref="BC5:BD5"/>
    <mergeCell ref="K4:BF4"/>
    <mergeCell ref="BE5:BF5"/>
    <mergeCell ref="K5:N5"/>
    <mergeCell ref="BZ4:DU4"/>
    <mergeCell ref="DT5:DU5"/>
    <mergeCell ref="BQ4:BX4"/>
    <mergeCell ref="BQ5:BQ6"/>
    <mergeCell ref="BR5:BR6"/>
    <mergeCell ref="BS5:BS6"/>
    <mergeCell ref="BT5:BT6"/>
    <mergeCell ref="BU5:BU6"/>
    <mergeCell ref="BV5:BV6"/>
    <mergeCell ref="BW5:BW6"/>
    <mergeCell ref="O5:R5"/>
    <mergeCell ref="S5:V5"/>
    <mergeCell ref="W5:Z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Version control</vt:lpstr>
      <vt:lpstr>Contents</vt:lpstr>
      <vt:lpstr>1. PV GVA</vt:lpstr>
      <vt:lpstr>2. PV Landings</vt:lpstr>
      <vt:lpstr>3. Balanced Seas rMCZ Impacts</vt:lpstr>
      <vt:lpstr>4.FindingSanctuary rMCZ Impacts</vt:lpstr>
      <vt:lpstr>4.1. FS rMCZ ZoneCalcs</vt:lpstr>
      <vt:lpstr>5. ISCZ rMCZ Impacts</vt:lpstr>
      <vt:lpstr>6. Net Gain rMCZ Impacts</vt:lpstr>
      <vt:lpstr>7. Summary figures</vt:lpstr>
      <vt:lpstr>8. GVA assumptions</vt:lpstr>
      <vt:lpstr>9. BE assumptions</vt:lpstr>
      <vt:lpstr>Sheet1</vt:lpstr>
      <vt:lpstr>'1. PV GVA'!Print_Area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M291374</cp:lastModifiedBy>
  <cp:lastPrinted>2012-01-24T09:57:30Z</cp:lastPrinted>
  <dcterms:created xsi:type="dcterms:W3CDTF">2011-11-19T09:03:49Z</dcterms:created>
  <dcterms:modified xsi:type="dcterms:W3CDTF">2012-08-23T08:20:07Z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299547969</vt:i4>
  </property>
  <property fmtid="{D5CDD505-2E9C-101B-9397-08002B2CF9AE}" pid="3" name="_NewReviewCycle">
    <vt:lpwstr/>
  </property>
  <property fmtid="{D5CDD505-2E9C-101B-9397-08002B2CF9AE}" pid="4" name="_EmailSubject">
    <vt:lpwstr>Updating the MCZ Impact Assessment....</vt:lpwstr>
  </property>
  <property fmtid="{D5CDD505-2E9C-101B-9397-08002B2CF9AE}" pid="5" name="_AuthorEmail">
    <vt:lpwstr>Carolyn.Worfolk@naturalengland.org.uk</vt:lpwstr>
  </property>
  <property fmtid="{D5CDD505-2E9C-101B-9397-08002B2CF9AE}" pid="6" name="_AuthorEmailDisplayName">
    <vt:lpwstr>Worfolk, Carolyn (NE)</vt:lpwstr>
  </property>
  <property fmtid="{D5CDD505-2E9C-101B-9397-08002B2CF9AE}" pid="7" name="_ReviewingToolsShownOnce">
    <vt:lpwstr/>
  </property>
</Properties>
</file>