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0965" windowHeight="7770" tabRatio="875" firstSheet="0" activeTab="0"/>
  </bookViews>
  <sheets>
    <sheet name="Raw" sheetId="1" r:id="rId1"/>
    <sheet name="GRADISTAT" sheetId="2" r:id="rId2"/>
    <sheet name="Calculations" sheetId="3" state="hidden" r:id="rId3"/>
  </sheets>
  <definedNames>
    <definedName name="_xlnm.Print_Area" localSheetId="2">'Calculations'!$R$1:$Y$70</definedName>
    <definedName name="solver_lin" localSheetId="2" hidden="1">0</definedName>
    <definedName name="solver_num" localSheetId="2" hidden="1">0</definedName>
    <definedName name="solver_opt" localSheetId="2" hidden="1">'Calculations'!#REF!</definedName>
    <definedName name="solver_tmp" localSheetId="2" hidden="1">#NULL!</definedName>
    <definedName name="solver_typ" localSheetId="2" hidden="1">3</definedName>
    <definedName name="solver_val" localSheetId="2" hidden="1">84</definedName>
  </definedNames>
  <calcPr fullCalcOnLoad="1"/>
</workbook>
</file>

<file path=xl/sharedStrings.xml><?xml version="1.0" encoding="utf-8"?>
<sst xmlns="http://schemas.openxmlformats.org/spreadsheetml/2006/main" count="1175" uniqueCount="476">
  <si>
    <t>(mm)</t>
  </si>
  <si>
    <t xml:space="preserve">SAMPLE TYPE: </t>
  </si>
  <si>
    <t>METHOD OF</t>
  </si>
  <si>
    <t>Mode</t>
  </si>
  <si>
    <t>FirstMode</t>
  </si>
  <si>
    <t>SecondMode</t>
  </si>
  <si>
    <t>ThirdMode</t>
  </si>
  <si>
    <t>Mean:</t>
  </si>
  <si>
    <t>Std. Dev.</t>
  </si>
  <si>
    <t>ClassMode1</t>
  </si>
  <si>
    <t>ClassMode2</t>
  </si>
  <si>
    <t>ClassMode3</t>
  </si>
  <si>
    <t>Classmode4</t>
  </si>
  <si>
    <t>ClassMode5</t>
  </si>
  <si>
    <t>Skewness</t>
  </si>
  <si>
    <t>Kurtosis</t>
  </si>
  <si>
    <t>Sum of Sieve Classes</t>
  </si>
  <si>
    <t>Sum of Proportion Classes</t>
  </si>
  <si>
    <t>Mean (mm)</t>
  </si>
  <si>
    <t>Std. Dev. (mm)</t>
  </si>
  <si>
    <t>Skewness (mm)</t>
  </si>
  <si>
    <t>Kurtosis (mm)</t>
  </si>
  <si>
    <t>Kurtosis (mm) - 3</t>
  </si>
  <si>
    <t>STATISTICS BY METHOD OF MOMENTS</t>
  </si>
  <si>
    <t>APERTURE</t>
  </si>
  <si>
    <t>CUM. MASS</t>
  </si>
  <si>
    <t>CLASS</t>
  </si>
  <si>
    <t>NORMALISED</t>
  </si>
  <si>
    <t>(metric)</t>
  </si>
  <si>
    <t>(PHI Scale)</t>
  </si>
  <si>
    <t xml:space="preserve"> RETAINED</t>
  </si>
  <si>
    <t>WEIGHT</t>
  </si>
  <si>
    <t>CLASS WEIGHT</t>
  </si>
  <si>
    <t>(PHI)</t>
  </si>
  <si>
    <t>(%)</t>
  </si>
  <si>
    <t>(g)</t>
  </si>
  <si>
    <t>(no units)</t>
  </si>
  <si>
    <t>SAMPLE STATISTICS</t>
  </si>
  <si>
    <t>FOLK AND</t>
  </si>
  <si>
    <t>WARD METHOD</t>
  </si>
  <si>
    <t>Print</t>
  </si>
  <si>
    <t>ANALYST AND DATE:</t>
  </si>
  <si>
    <t xml:space="preserve">TEXTURAL GROUP: </t>
  </si>
  <si>
    <t xml:space="preserve">SEDIMENT NAME: </t>
  </si>
  <si>
    <r>
      <t>MODE 1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</si>
  <si>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MODE 2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</si>
  <si>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MODE 3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</si>
  <si>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D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</si>
  <si>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</si>
  <si>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D</t>
    </r>
    <r>
      <rPr>
        <vertAlign val="subscript"/>
        <sz val="10"/>
        <rFont val="Arial"/>
        <family val="2"/>
      </rPr>
      <t>90</t>
    </r>
    <r>
      <rPr>
        <sz val="10"/>
        <rFont val="Arial"/>
        <family val="2"/>
      </rPr>
      <t xml:space="preserve">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</si>
  <si>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t>% GRAVEL:</t>
  </si>
  <si>
    <t>% SAND:</t>
  </si>
  <si>
    <t>% MUD:</t>
  </si>
  <si>
    <t>% V COARSE GRAVEL:</t>
  </si>
  <si>
    <t>% COARSE GRAVEL:</t>
  </si>
  <si>
    <t>% MEDIUM GRAVEL:</t>
  </si>
  <si>
    <t>% FINE GRAVEL:</t>
  </si>
  <si>
    <t>% V FINE GRAVEL:</t>
  </si>
  <si>
    <t>% V COARSE SAND:</t>
  </si>
  <si>
    <t>% COARSE SAND:</t>
  </si>
  <si>
    <t>% MEDIUM SAND:</t>
  </si>
  <si>
    <t>% FINE SAND:</t>
  </si>
  <si>
    <t>% V FINE SAND:</t>
  </si>
  <si>
    <t>% V COARSE SILT:</t>
  </si>
  <si>
    <t>% COARSE SILT:</t>
  </si>
  <si>
    <t>% MEDIUM SILT:</t>
  </si>
  <si>
    <t>% FINE SILT:</t>
  </si>
  <si>
    <t>% V FINE SILT:</t>
  </si>
  <si>
    <t>% CLAY:</t>
  </si>
  <si>
    <r>
      <t>MEAN</t>
    </r>
    <r>
      <rPr>
        <sz val="10"/>
        <rFont val="Arial"/>
        <family val="2"/>
      </rPr>
      <t>:</t>
    </r>
  </si>
  <si>
    <r>
      <t>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</si>
  <si>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r>
      <t>(D</t>
    </r>
    <r>
      <rPr>
        <vertAlign val="subscript"/>
        <sz val="10"/>
        <rFont val="Arial"/>
        <family val="2"/>
      </rPr>
      <t>90</t>
    </r>
    <r>
      <rPr>
        <sz val="10"/>
        <rFont val="Arial"/>
        <family val="2"/>
      </rPr>
      <t xml:space="preserve"> / D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</si>
  <si>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(D</t>
    </r>
    <r>
      <rPr>
        <vertAlign val="subscript"/>
        <sz val="10"/>
        <rFont val="Arial"/>
        <family val="2"/>
      </rPr>
      <t>90</t>
    </r>
    <r>
      <rPr>
        <sz val="10"/>
        <rFont val="Arial"/>
        <family val="2"/>
      </rPr>
      <t xml:space="preserve"> - D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</si>
  <si>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t>(Description)</t>
  </si>
  <si>
    <t>Please wait while the</t>
  </si>
  <si>
    <t>Samples remaining:</t>
  </si>
  <si>
    <t>statistics are calculated</t>
  </si>
  <si>
    <t>Date</t>
  </si>
  <si>
    <t>Method of Moments - Logarithmic</t>
  </si>
  <si>
    <t>Method of Moments - Arithmetic</t>
  </si>
  <si>
    <t>LOGARITHMIC</t>
  </si>
  <si>
    <t>MID-POINT (m)</t>
  </si>
  <si>
    <t>WEIGHT (f)</t>
  </si>
  <si>
    <t>fm</t>
  </si>
  <si>
    <r>
      <t>f(m-M)</t>
    </r>
    <r>
      <rPr>
        <vertAlign val="superscript"/>
        <sz val="10"/>
        <rFont val="Arial"/>
        <family val="2"/>
      </rPr>
      <t>2</t>
    </r>
  </si>
  <si>
    <r>
      <t>f(m-M)</t>
    </r>
    <r>
      <rPr>
        <vertAlign val="superscript"/>
        <sz val="10"/>
        <rFont val="Arial"/>
        <family val="2"/>
      </rPr>
      <t>4</t>
    </r>
  </si>
  <si>
    <r>
      <t>f(m-M)</t>
    </r>
    <r>
      <rPr>
        <vertAlign val="superscript"/>
        <sz val="10"/>
        <rFont val="Arial"/>
        <family val="2"/>
      </rPr>
      <t>3</t>
    </r>
  </si>
  <si>
    <t>ARITHMETIC</t>
  </si>
  <si>
    <t>log m</t>
  </si>
  <si>
    <t>f log m</t>
  </si>
  <si>
    <t>Method of Moments - Geometric</t>
  </si>
  <si>
    <t>Mean (um)</t>
  </si>
  <si>
    <t>Std. Dev. (um)</t>
  </si>
  <si>
    <t>Skewness (um)</t>
  </si>
  <si>
    <t>Kurtosis (um)</t>
  </si>
  <si>
    <t>Kurtosis (um) - 3</t>
  </si>
  <si>
    <t>MOMENTS</t>
  </si>
  <si>
    <r>
      <t>Logarithmic (</t>
    </r>
    <r>
      <rPr>
        <sz val="10"/>
        <rFont val="Symbol"/>
        <family val="1"/>
      </rPr>
      <t>f</t>
    </r>
    <r>
      <rPr>
        <sz val="10"/>
        <rFont val="Arial"/>
        <family val="2"/>
      </rPr>
      <t>)</t>
    </r>
  </si>
  <si>
    <t>GEOMETIC</t>
  </si>
  <si>
    <r>
      <t>f(logm-logM)</t>
    </r>
    <r>
      <rPr>
        <vertAlign val="superscript"/>
        <sz val="10"/>
        <rFont val="Arial"/>
        <family val="2"/>
      </rPr>
      <t>2</t>
    </r>
  </si>
  <si>
    <r>
      <t>f(logm-logM)</t>
    </r>
    <r>
      <rPr>
        <vertAlign val="superscript"/>
        <sz val="10"/>
        <rFont val="Arial"/>
        <family val="2"/>
      </rPr>
      <t>3</t>
    </r>
  </si>
  <si>
    <r>
      <t>f(logm-logM)</t>
    </r>
    <r>
      <rPr>
        <vertAlign val="superscript"/>
        <sz val="10"/>
        <rFont val="Arial"/>
        <family val="2"/>
      </rPr>
      <t>4</t>
    </r>
  </si>
  <si>
    <r>
      <t>(</t>
    </r>
    <r>
      <rPr>
        <sz val="10"/>
        <rFont val="Symbol"/>
        <family val="1"/>
      </rPr>
      <t>m</t>
    </r>
    <r>
      <rPr>
        <sz val="10"/>
        <rFont val="Arial"/>
        <family val="2"/>
      </rPr>
      <t>m)</t>
    </r>
  </si>
  <si>
    <t>Texure</t>
  </si>
  <si>
    <r>
      <t>Arithmetic (</t>
    </r>
    <r>
      <rPr>
        <sz val="11"/>
        <rFont val="Symbol"/>
        <family val="1"/>
      </rPr>
      <t>m</t>
    </r>
    <r>
      <rPr>
        <sz val="10"/>
        <rFont val="Arial"/>
        <family val="2"/>
      </rPr>
      <t>m)</t>
    </r>
  </si>
  <si>
    <r>
      <t>Geometric (</t>
    </r>
    <r>
      <rPr>
        <sz val="11"/>
        <rFont val="Symbol"/>
        <family val="1"/>
      </rPr>
      <t>m</t>
    </r>
    <r>
      <rPr>
        <sz val="10"/>
        <rFont val="Arial"/>
        <family val="2"/>
      </rPr>
      <t>m)</t>
    </r>
  </si>
  <si>
    <r>
      <t>SORTING</t>
    </r>
    <r>
      <rPr>
        <sz val="10"/>
        <rFont val="Arial"/>
        <family val="2"/>
      </rPr>
      <t>:</t>
    </r>
  </si>
  <si>
    <r>
      <t>SKEWNESS</t>
    </r>
    <r>
      <rPr>
        <sz val="10"/>
        <rFont val="Arial"/>
        <family val="2"/>
      </rPr>
      <t>:</t>
    </r>
  </si>
  <si>
    <r>
      <t>KURTOSIS</t>
    </r>
    <r>
      <rPr>
        <sz val="10"/>
        <rFont val="Arial"/>
        <family val="2"/>
      </rPr>
      <t>:</t>
    </r>
  </si>
  <si>
    <r>
      <t>MODE 1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</si>
  <si>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MODE 2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</si>
  <si>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MODE 3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</si>
  <si>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D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</si>
  <si>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</si>
  <si>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D</t>
    </r>
    <r>
      <rPr>
        <vertAlign val="subscript"/>
        <sz val="10"/>
        <rFont val="Arial"/>
        <family val="2"/>
      </rPr>
      <t>90</t>
    </r>
    <r>
      <rPr>
        <sz val="10"/>
        <rFont val="Arial"/>
        <family val="2"/>
      </rPr>
      <t xml:space="preserve">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</si>
  <si>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(D</t>
    </r>
    <r>
      <rPr>
        <vertAlign val="subscript"/>
        <sz val="10"/>
        <rFont val="Arial"/>
        <family val="2"/>
      </rPr>
      <t>90</t>
    </r>
    <r>
      <rPr>
        <sz val="10"/>
        <rFont val="Arial"/>
        <family val="2"/>
      </rPr>
      <t xml:space="preserve"> / D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</si>
  <si>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(D</t>
    </r>
    <r>
      <rPr>
        <vertAlign val="subscript"/>
        <sz val="10"/>
        <rFont val="Arial"/>
        <family val="2"/>
      </rPr>
      <t>90</t>
    </r>
    <r>
      <rPr>
        <sz val="10"/>
        <rFont val="Arial"/>
        <family val="2"/>
      </rPr>
      <t xml:space="preserve"> - D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</si>
  <si>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t>SORTING</t>
  </si>
  <si>
    <t>MEAN</t>
  </si>
  <si>
    <t>SKEWNESS</t>
  </si>
  <si>
    <t>KURTOSIS</t>
  </si>
  <si>
    <t>Maximum Frequency</t>
  </si>
  <si>
    <r>
      <t>(</t>
    </r>
    <r>
      <rPr>
        <sz val="11"/>
        <rFont val="Symbol"/>
        <family val="1"/>
      </rPr>
      <t>m</t>
    </r>
    <r>
      <rPr>
        <sz val="10"/>
        <rFont val="Arial"/>
        <family val="2"/>
      </rPr>
      <t>m)</t>
    </r>
  </si>
  <si>
    <t>Shape</t>
  </si>
  <si>
    <t>Line</t>
  </si>
  <si>
    <r>
      <t>(D</t>
    </r>
    <r>
      <rPr>
        <vertAlign val="subscript"/>
        <sz val="10"/>
        <rFont val="Arial"/>
        <family val="2"/>
      </rPr>
      <t>75</t>
    </r>
    <r>
      <rPr>
        <sz val="10"/>
        <rFont val="Arial"/>
        <family val="2"/>
      </rPr>
      <t xml:space="preserve"> / D</t>
    </r>
    <r>
      <rPr>
        <vertAlign val="subscript"/>
        <sz val="10"/>
        <rFont val="Arial"/>
        <family val="2"/>
      </rPr>
      <t>25</t>
    </r>
    <r>
      <rPr>
        <sz val="10"/>
        <rFont val="Arial"/>
        <family val="2"/>
      </rPr>
      <t>)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</si>
  <si>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(D</t>
    </r>
    <r>
      <rPr>
        <vertAlign val="subscript"/>
        <sz val="10"/>
        <rFont val="Arial"/>
        <family val="2"/>
      </rPr>
      <t>75</t>
    </r>
    <r>
      <rPr>
        <sz val="10"/>
        <rFont val="Arial"/>
        <family val="2"/>
      </rPr>
      <t xml:space="preserve"> - D</t>
    </r>
    <r>
      <rPr>
        <vertAlign val="subscript"/>
        <sz val="10"/>
        <rFont val="Arial"/>
        <family val="2"/>
      </rPr>
      <t>25</t>
    </r>
    <r>
      <rPr>
        <sz val="10"/>
        <rFont val="Arial"/>
        <family val="2"/>
      </rPr>
      <t>) (</t>
    </r>
    <r>
      <rPr>
        <sz val="10"/>
        <rFont val="Symbol"/>
        <family val="1"/>
      </rPr>
      <t>f</t>
    </r>
    <r>
      <rPr>
        <sz val="10"/>
        <rFont val="Arial"/>
        <family val="2"/>
      </rPr>
      <t>):</t>
    </r>
  </si>
  <si>
    <r>
      <t>(D</t>
    </r>
    <r>
      <rPr>
        <vertAlign val="subscript"/>
        <sz val="10"/>
        <rFont val="Arial"/>
        <family val="2"/>
      </rPr>
      <t>75</t>
    </r>
    <r>
      <rPr>
        <sz val="10"/>
        <rFont val="Arial"/>
        <family val="2"/>
      </rPr>
      <t xml:space="preserve"> / D</t>
    </r>
    <r>
      <rPr>
        <vertAlign val="subscript"/>
        <sz val="10"/>
        <rFont val="Arial"/>
        <family val="2"/>
      </rPr>
      <t>25</t>
    </r>
    <r>
      <rPr>
        <sz val="10"/>
        <rFont val="Arial"/>
        <family val="2"/>
      </rPr>
      <t>)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</si>
  <si>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r>
      <t>(D</t>
    </r>
    <r>
      <rPr>
        <vertAlign val="subscript"/>
        <sz val="10"/>
        <rFont val="Arial"/>
        <family val="2"/>
      </rPr>
      <t>75</t>
    </r>
    <r>
      <rPr>
        <sz val="10"/>
        <rFont val="Arial"/>
        <family val="2"/>
      </rPr>
      <t xml:space="preserve"> - D</t>
    </r>
    <r>
      <rPr>
        <vertAlign val="subscript"/>
        <sz val="10"/>
        <rFont val="Arial"/>
        <family val="2"/>
      </rPr>
      <t>25</t>
    </r>
    <r>
      <rPr>
        <sz val="10"/>
        <rFont val="Arial"/>
        <family val="2"/>
      </rPr>
      <t>) (</t>
    </r>
    <r>
      <rPr>
        <sz val="11"/>
        <rFont val="Symbol"/>
        <family val="1"/>
      </rPr>
      <t>m</t>
    </r>
    <r>
      <rPr>
        <sz val="10"/>
        <rFont val="Arial"/>
        <family val="2"/>
      </rPr>
      <t>m):</t>
    </r>
  </si>
  <si>
    <t>SIEVING ERROR:</t>
  </si>
  <si>
    <t xml:space="preserve">, </t>
  </si>
  <si>
    <t>Coarse Silt</t>
  </si>
  <si>
    <t>Very Poorly Sorted</t>
  </si>
  <si>
    <t>Fine Skewed</t>
  </si>
  <si>
    <t>Mesokurtic</t>
  </si>
  <si>
    <t>Polymodal, Very Poorly Sorted</t>
  </si>
  <si>
    <t>Slightly Gravelly Sandy Mud</t>
  </si>
  <si>
    <t>Slightly Medium Gravelly Very Fine Sandy Very Coarse Silt</t>
  </si>
  <si>
    <t>Sandy Silt</t>
  </si>
  <si>
    <t>Coarse Sand</t>
  </si>
  <si>
    <t>Extremely Poorly Sorted</t>
  </si>
  <si>
    <t>Very Fine Skewed</t>
  </si>
  <si>
    <t>Very Platykurtic</t>
  </si>
  <si>
    <t>Polymodal, Extremely Poorly Sorted</t>
  </si>
  <si>
    <t>Muddy Gravel</t>
  </si>
  <si>
    <t>Medium Silty Medium Gravel</t>
  </si>
  <si>
    <t>Very Coarse Sand</t>
  </si>
  <si>
    <t>Platykurtic</t>
  </si>
  <si>
    <t>Muddy Sandy Gravel</t>
  </si>
  <si>
    <t>Fine Silty Sandy Very Coarse Gravel</t>
  </si>
  <si>
    <t>Coarse Skewed</t>
  </si>
  <si>
    <t>Leptokurtic</t>
  </si>
  <si>
    <t>Gravelly Mud</t>
  </si>
  <si>
    <t>Fine Gravelly Medium Silt</t>
  </si>
  <si>
    <t>Symmetrical</t>
  </si>
  <si>
    <t>Slightly Very Fine Gravelly Very Fine Sandy Fine Silt</t>
  </si>
  <si>
    <t>Slightly Very Fine Gravelly Very Fine Sandy Coarse Silt</t>
  </si>
  <si>
    <t>Very Coarse Silt</t>
  </si>
  <si>
    <t>Medium Gravelly Coarse Silt</t>
  </si>
  <si>
    <t>Bimodal, Very Poorly Sorted</t>
  </si>
  <si>
    <t>Slightly Very Fine Gravelly Very Fine Sandy Medium Silt</t>
  </si>
  <si>
    <t>Very Fine Gravel</t>
  </si>
  <si>
    <t>Very Coarse Silty Sandy Medium Gravel</t>
  </si>
  <si>
    <t>Medium Silt</t>
  </si>
  <si>
    <t>Poorly Sorted</t>
  </si>
  <si>
    <t>Bimodal, Poorly Sorted</t>
  </si>
  <si>
    <t>Slightly Gravelly Mud</t>
  </si>
  <si>
    <t>Slightly Very Fine Gravelly Medium Silt</t>
  </si>
  <si>
    <t>Very Fine Sand</t>
  </si>
  <si>
    <t>Very Coarse Skewed</t>
  </si>
  <si>
    <t>Bimodal, Extremely Poorly Sorted</t>
  </si>
  <si>
    <t>Medium Gravelly Medium Silt</t>
  </si>
  <si>
    <t>Sandy Mud</t>
  </si>
  <si>
    <t>Fine Sandy Very Coarse Silt</t>
  </si>
  <si>
    <t>Trimodal, Very Poorly Sorted</t>
  </si>
  <si>
    <t>Gravelly Muddy Sand</t>
  </si>
  <si>
    <t>Very Fine Gravelly Fine Silty Very Fine Sand</t>
  </si>
  <si>
    <t>Coarse Gravelly Fine Silt</t>
  </si>
  <si>
    <t>Slightly Very Fine Gravelly Very Fine Sandy Very Coarse Silt</t>
  </si>
  <si>
    <t>Very Fine Silty Coarse Gravel</t>
  </si>
  <si>
    <t>Slightly Very Fine Gravelly Fine Sandy Fine Silt</t>
  </si>
  <si>
    <t>Fine Sand</t>
  </si>
  <si>
    <t>Well Sorted</t>
  </si>
  <si>
    <t>Unimodal, Well Sorted</t>
  </si>
  <si>
    <t>Sand</t>
  </si>
  <si>
    <t>Well Sorted Fine Sand</t>
  </si>
  <si>
    <t>Slightly Gravelly Sand</t>
  </si>
  <si>
    <t>Slightly Very Fine Gravelly Fine Sand</t>
  </si>
  <si>
    <t>Sandy Gravel</t>
  </si>
  <si>
    <t>Sandy Coarse Gravel</t>
  </si>
  <si>
    <t>Slightly Coarse Gravelly Fine Sand</t>
  </si>
  <si>
    <t>Moderately Well Sorted</t>
  </si>
  <si>
    <t>Unimodal, Moderately Well Sorted</t>
  </si>
  <si>
    <t>Slightly Medium Gravelly Fine Sand</t>
  </si>
  <si>
    <t>Very Leptokurtic</t>
  </si>
  <si>
    <t>Very Fine Gravelly Fine Silty Medium Sand</t>
  </si>
  <si>
    <t>Medium Sand</t>
  </si>
  <si>
    <t>Fine Silty Coarse Gravel</t>
  </si>
  <si>
    <t>Slightly Medium Gravelly Medium Sandy Very Coarse Silt</t>
  </si>
  <si>
    <t>Trimodal, Extremely Poorly Sorted</t>
  </si>
  <si>
    <t>Fine Silty Medium Gravel</t>
  </si>
  <si>
    <t>Slightly Fine Gravelly Very Fine Sandy Fine Silt</t>
  </si>
  <si>
    <t>Very Fine Sandy Medium Silt</t>
  </si>
  <si>
    <t>Slightly Very Fine Gravelly Medium Sandy Very Coarse Silt</t>
  </si>
  <si>
    <t>Coarse Gravelly Medium Silt</t>
  </si>
  <si>
    <t>Very Fine Gravelly Coarse Silty Coarse Sand</t>
  </si>
  <si>
    <t>Slightly Coarse Gravelly Very Fine Sandy Medium Silt</t>
  </si>
  <si>
    <t>Medium Gravelly Very Coarse Silty Medium Sand</t>
  </si>
  <si>
    <t>Very Fine Sandy Fine Silt</t>
  </si>
  <si>
    <t>Unimodal, Extremely Poorly Sorted</t>
  </si>
  <si>
    <t>Medium Gravelly Fine Silty Fine Sand</t>
  </si>
  <si>
    <t>Slightly Coarse Gravelly Very Fine Sandy Very Coarse Silt</t>
  </si>
  <si>
    <t>Very Fine Silt</t>
  </si>
  <si>
    <t>Mud</t>
  </si>
  <si>
    <t>Fine Sandy Very Fine Silt</t>
  </si>
  <si>
    <t>LANGSTONE HARBOUR</t>
  </si>
  <si>
    <t>WOOTON CREEK</t>
  </si>
  <si>
    <t>RYDE SANDS</t>
  </si>
  <si>
    <t>NEWTOWN HARBOUR</t>
  </si>
  <si>
    <t>L3</t>
  </si>
  <si>
    <t>L6</t>
  </si>
  <si>
    <t>L7</t>
  </si>
  <si>
    <t>L9</t>
  </si>
  <si>
    <t>L10</t>
  </si>
  <si>
    <t>L11</t>
  </si>
  <si>
    <t>L13</t>
  </si>
  <si>
    <t>L14</t>
  </si>
  <si>
    <t>R1</t>
  </si>
  <si>
    <t>R2</t>
  </si>
  <si>
    <t>R3</t>
  </si>
  <si>
    <t>R4</t>
  </si>
  <si>
    <t>R5</t>
  </si>
  <si>
    <t>R6</t>
  </si>
  <si>
    <t>R7.1</t>
  </si>
  <si>
    <t>R7.2</t>
  </si>
  <si>
    <t>R11.1</t>
  </si>
  <si>
    <t>R11.2</t>
  </si>
  <si>
    <t>R12.1</t>
  </si>
  <si>
    <t>R12.2</t>
  </si>
  <si>
    <t>R13.1</t>
  </si>
  <si>
    <t>R13.2</t>
  </si>
  <si>
    <t>R14.1</t>
  </si>
  <si>
    <t>R14.2</t>
  </si>
  <si>
    <t>R16</t>
  </si>
  <si>
    <t>R17</t>
  </si>
  <si>
    <t>N1.1</t>
  </si>
  <si>
    <t>N1.2</t>
  </si>
  <si>
    <t>N8.1</t>
  </si>
  <si>
    <t>N8.2</t>
  </si>
  <si>
    <t>N13</t>
  </si>
  <si>
    <t>N17</t>
  </si>
  <si>
    <t>N19</t>
  </si>
  <si>
    <t>N24.1</t>
  </si>
  <si>
    <t>N24.2</t>
  </si>
  <si>
    <t>N25.1</t>
  </si>
  <si>
    <t>N25.2</t>
  </si>
  <si>
    <t>N29N</t>
  </si>
  <si>
    <t>N29S</t>
  </si>
  <si>
    <t>N32</t>
  </si>
  <si>
    <t>N33</t>
  </si>
  <si>
    <t>N40</t>
  </si>
  <si>
    <t>N41.1</t>
  </si>
  <si>
    <t>N41.2</t>
  </si>
  <si>
    <t>N47.1</t>
  </si>
  <si>
    <t>N47.2</t>
  </si>
  <si>
    <t>N57.1</t>
  </si>
  <si>
    <t>N57.2</t>
  </si>
  <si>
    <t>N59.1</t>
  </si>
  <si>
    <t>N59.2</t>
  </si>
  <si>
    <t>N66S</t>
  </si>
  <si>
    <t>N66N.1</t>
  </si>
  <si>
    <t>N66N.2</t>
  </si>
  <si>
    <t>N67N.1</t>
  </si>
  <si>
    <t>N67S.1</t>
  </si>
  <si>
    <t>N67N.2</t>
  </si>
  <si>
    <t>N67S.2</t>
  </si>
  <si>
    <t>N75.1</t>
  </si>
  <si>
    <t>N75.2</t>
  </si>
  <si>
    <t>N80</t>
  </si>
  <si>
    <t>Folder no.</t>
  </si>
  <si>
    <t>003335194</t>
  </si>
  <si>
    <t>003335195</t>
  </si>
  <si>
    <t>003335196</t>
  </si>
  <si>
    <t>003335197</t>
  </si>
  <si>
    <t>003335198</t>
  </si>
  <si>
    <t>003335199</t>
  </si>
  <si>
    <t>003335200</t>
  </si>
  <si>
    <t>003335201</t>
  </si>
  <si>
    <t>003335202</t>
  </si>
  <si>
    <t>003335203</t>
  </si>
  <si>
    <t>003335204</t>
  </si>
  <si>
    <t>003335205</t>
  </si>
  <si>
    <t>003335206</t>
  </si>
  <si>
    <t>003335207</t>
  </si>
  <si>
    <t>003335208</t>
  </si>
  <si>
    <t>003335209</t>
  </si>
  <si>
    <t>003335210</t>
  </si>
  <si>
    <t>003335211</t>
  </si>
  <si>
    <t>003335212</t>
  </si>
  <si>
    <t>003335213</t>
  </si>
  <si>
    <t>003335214</t>
  </si>
  <si>
    <t>003335215</t>
  </si>
  <si>
    <t>003335216</t>
  </si>
  <si>
    <t>003335217</t>
  </si>
  <si>
    <t>003335218</t>
  </si>
  <si>
    <t>003335219</t>
  </si>
  <si>
    <t>003335220</t>
  </si>
  <si>
    <t>003335221</t>
  </si>
  <si>
    <t>003335222</t>
  </si>
  <si>
    <t>003335223</t>
  </si>
  <si>
    <t>003335224</t>
  </si>
  <si>
    <t>003335225</t>
  </si>
  <si>
    <t>003335226</t>
  </si>
  <si>
    <t>003335227</t>
  </si>
  <si>
    <t>003335236</t>
  </si>
  <si>
    <t>003335237</t>
  </si>
  <si>
    <t>003335238</t>
  </si>
  <si>
    <t>003335239</t>
  </si>
  <si>
    <t>003335240</t>
  </si>
  <si>
    <t>003335241</t>
  </si>
  <si>
    <t>003335242</t>
  </si>
  <si>
    <t>003335243</t>
  </si>
  <si>
    <t>003335244</t>
  </si>
  <si>
    <t>003335245</t>
  </si>
  <si>
    <t>003335246</t>
  </si>
  <si>
    <t>003335247</t>
  </si>
  <si>
    <t>003335249</t>
  </si>
  <si>
    <t>003335250</t>
  </si>
  <si>
    <t>003335251</t>
  </si>
  <si>
    <t>003335252</t>
  </si>
  <si>
    <t>003335253</t>
  </si>
  <si>
    <t>003335254</t>
  </si>
  <si>
    <t>003335255</t>
  </si>
  <si>
    <t>003335256</t>
  </si>
  <si>
    <t>003335257</t>
  </si>
  <si>
    <t>003335258</t>
  </si>
  <si>
    <t>003335259</t>
  </si>
  <si>
    <t>003335260</t>
  </si>
  <si>
    <t>003335261</t>
  </si>
  <si>
    <t>003335262</t>
  </si>
  <si>
    <t>Project no.</t>
  </si>
  <si>
    <t>22132016</t>
  </si>
  <si>
    <t>Project name</t>
  </si>
  <si>
    <t>2012 Benthic Survey</t>
  </si>
  <si>
    <t>Batch no.</t>
  </si>
  <si>
    <t>Comment</t>
  </si>
  <si>
    <t>Sample taken</t>
  </si>
  <si>
    <t>28-AUG-15  14:15</t>
  </si>
  <si>
    <t>28-AUG-15  14:30</t>
  </si>
  <si>
    <t>28-AUG-15  14:45</t>
  </si>
  <si>
    <t>28-AUG-15  15:00</t>
  </si>
  <si>
    <t>28-AUG-15  16:07</t>
  </si>
  <si>
    <t>28-AUG-15  16:19</t>
  </si>
  <si>
    <t>29-AUG-15  18:30</t>
  </si>
  <si>
    <t>29-AUG-15  07:00</t>
  </si>
  <si>
    <t>29-AUG-15  08:20</t>
  </si>
  <si>
    <t>29-AUG-15  09:30</t>
  </si>
  <si>
    <t>29-AUG-15  15:20</t>
  </si>
  <si>
    <t>29-AUG-15  14:18</t>
  </si>
  <si>
    <t>29-AUG-15  14:31</t>
  </si>
  <si>
    <t>29-AUG-15  16:00</t>
  </si>
  <si>
    <t>29-AUG-15  16:08</t>
  </si>
  <si>
    <t>30-AUG-15  07:42</t>
  </si>
  <si>
    <t>30-AUG-15  07:50</t>
  </si>
  <si>
    <t>30-AUG-15  08:25</t>
  </si>
  <si>
    <t>30-AUG-15  08:45</t>
  </si>
  <si>
    <t>30-AUG-15  09:15</t>
  </si>
  <si>
    <t>30-AUG-15  09:18</t>
  </si>
  <si>
    <t>31-AUG-15  08:30</t>
  </si>
  <si>
    <t>31-AUG-15  08:40</t>
  </si>
  <si>
    <t>31-AUG-15  09:03</t>
  </si>
  <si>
    <t>31-AUG-15  09:10</t>
  </si>
  <si>
    <t>31-AUG-15  09:43</t>
  </si>
  <si>
    <t>31-AUG-15  10:03</t>
  </si>
  <si>
    <t>31-AUG-15  05:15</t>
  </si>
  <si>
    <t>31-AUG-15  05:36</t>
  </si>
  <si>
    <t>31-AUG-15  05:50</t>
  </si>
  <si>
    <t>31-AUG-15  06:10</t>
  </si>
  <si>
    <t>01-SEP-15  09:30</t>
  </si>
  <si>
    <t>01-SEP-15  09:35</t>
  </si>
  <si>
    <t>28-AUG-15  14:50</t>
  </si>
  <si>
    <t>28-AUG-15  17:26</t>
  </si>
  <si>
    <t>28-AUG-15  18:37</t>
  </si>
  <si>
    <t>28-AUG-15  16:31</t>
  </si>
  <si>
    <t>28-AUG-15  17:14</t>
  </si>
  <si>
    <t>28-AUG-15  17:05</t>
  </si>
  <si>
    <t>28-AUG-15  15:43</t>
  </si>
  <si>
    <t>28-AUG-15  16:45</t>
  </si>
  <si>
    <t>29-AUG-15  18:45</t>
  </si>
  <si>
    <t>29-AUG-15  18:35</t>
  </si>
  <si>
    <t>29-AUG-15  18:00</t>
  </si>
  <si>
    <t>29-AUG-15  18:15</t>
  </si>
  <si>
    <t>29-AUG-15  18:25</t>
  </si>
  <si>
    <t>29-AUG-15  17:30</t>
  </si>
  <si>
    <t>29-AUG-15  15:55</t>
  </si>
  <si>
    <t>29-AUG-15  17:05</t>
  </si>
  <si>
    <t>29-AUG-15  16:25</t>
  </si>
  <si>
    <t>29-AUG-15  16:45</t>
  </si>
  <si>
    <t>30-AUG-15  19:35</t>
  </si>
  <si>
    <t>30-AUG-15  18:07</t>
  </si>
  <si>
    <t>30-AUG-15  17:23</t>
  </si>
  <si>
    <t>30-AUG-15  18:38</t>
  </si>
  <si>
    <t>31-AUG-15  16:00</t>
  </si>
  <si>
    <t>31-AUG-15  17:16</t>
  </si>
  <si>
    <t>31-AUG-15  18:31</t>
  </si>
  <si>
    <t>01-SEP-15  07:31</t>
  </si>
  <si>
    <t>Analyte</t>
  </si>
  <si>
    <t>Units</t>
  </si>
  <si>
    <t>Sorting Coefficient</t>
  </si>
  <si>
    <t>Unitless</t>
  </si>
  <si>
    <t>Particle Diameter : Median</t>
  </si>
  <si>
    <t>mm</t>
  </si>
  <si>
    <t>Grain Size Inclusive Mean</t>
  </si>
  <si>
    <t>Particle Diameter : Mean</t>
  </si>
  <si>
    <t>Grain Size Inclusive Kurtosis</t>
  </si>
  <si>
    <t>Inclusive Graphic Skewness :- {SKI}</t>
  </si>
  <si>
    <t>Grain Size Fraction : &lt; 0.98 microns : {&gt;10 phi}</t>
  </si>
  <si>
    <t>%</t>
  </si>
  <si>
    <t>Grain Size Fraction : 0.98 to 1.38 microns : {10 to 9.5 phi}</t>
  </si>
  <si>
    <t>Grain Size Fraction : 1.38 to 1.95 microns : {9.5 to 9 phi}</t>
  </si>
  <si>
    <t>Grain Size Fraction : 1.95 to 2.76 microns : {9 to 8.5 phi}</t>
  </si>
  <si>
    <t>Grain Size Fraction : 2.76 to 3.91 microns : {8.5 to 8 phi}</t>
  </si>
  <si>
    <t>Grain Size Fraction : 3.91 to 5.52 microns : {8 to 7.5 phi}</t>
  </si>
  <si>
    <t>Grain Size Fraction : 5.52 to 7.81 microns : {7.5 to 7 phi}</t>
  </si>
  <si>
    <t>Grain Size Fraction : 7.81 to 11.1 microns : {7 to 6.5 phi}</t>
  </si>
  <si>
    <t>Grain Size Fraction : 11.1 to 15.6 microns : {6.5 to 6 phi}</t>
  </si>
  <si>
    <t>Grain Size Fraction : 15.6 to 22.1 microns : {6 to 5.5 phi}</t>
  </si>
  <si>
    <t>Grain Size Fraction : 22.1 to 31.3 microns : {5.5 to 5 phi}</t>
  </si>
  <si>
    <t>Grain Size Fraction : 31.3 to 44.2 microns : {5 to 4.5 phi}</t>
  </si>
  <si>
    <t>Grain Size Fraction : 44.2 to 62.5 microns : {4.5 to 4 phi}</t>
  </si>
  <si>
    <t>Grain Size Fraction : 62.5 to 88.4 microns : {4 to 3.5 phi}</t>
  </si>
  <si>
    <t>Grain Size Fraction : 88.4 to 125 microns : {3.5 to 3 phi}</t>
  </si>
  <si>
    <t>Grain Size Fraction : 125 to 177 microns : {3 to 2.5 phi}</t>
  </si>
  <si>
    <t>Grain Size Fraction : 177 to 250 microns : {2.5 to 2 phi}</t>
  </si>
  <si>
    <t>Grain Size Fraction : 250 to 354 microns : {2 to 1.5 phi}</t>
  </si>
  <si>
    <t>Grain Size Fraction : 354 to 500 microns : {1.5 to 1 phi}</t>
  </si>
  <si>
    <t>Grain Size Fraction : 500 to 707 microns : {1 to 0.5 phi}</t>
  </si>
  <si>
    <t>Grain Size Fraction : 707 to 1000 microns : {0.5 to 0 phi}</t>
  </si>
  <si>
    <t>Grain Size Fraction : &gt;1000 microns : {&lt;0 phi}</t>
  </si>
  <si>
    <t>Grain Size Fraction : &lt;1000 microns : {&gt;0 phi}</t>
  </si>
  <si>
    <t>Grain Size Fraction : 1000 to 1400 mic : {0 to -0.5phi}</t>
  </si>
  <si>
    <t>Grain Size Fraction : 1400 to 2000 mic : {-0.5 to -1.0phi}</t>
  </si>
  <si>
    <t>Grain Size Fraction : 2000 to 2800 mic : {-1.0 to -1.5phi}</t>
  </si>
  <si>
    <t>Grain Size Fraction : 2800 to 4000 mic : {-1.5 to -2.0phi}</t>
  </si>
  <si>
    <t>Grain Size Fraction : 4000 to 5600 mic : {-2.0 to -2.5phi}</t>
  </si>
  <si>
    <t>Grain Size Fraction : 5600 to 8000 mic : {-2.5 to -3.0phi}</t>
  </si>
  <si>
    <t>Grain Size Fraction : 8000 to 11200 mic : {-3.0 to -3.5phi}</t>
  </si>
  <si>
    <t>Grain Size Fraction : 11200 to 16000 mic : {-3.5 to -4.0phi}</t>
  </si>
  <si>
    <t>Grain Size Fraction : 16000 to 22400 mic : {-4.0 to -4.5phi}</t>
  </si>
  <si>
    <t>Grain Size Fraction : 22400 to 31500 mic : {-4.5 to -5.0phi}</t>
  </si>
  <si>
    <t>Grain Size Fraction : 31500 to 45000 mic : {-5.0 to -5.5phi}</t>
  </si>
  <si>
    <t>Grain Size Fraction : 45000 to 63000 mic : {-5.5 to -6.0phi}</t>
  </si>
  <si>
    <t>Grain Size Fraction : &gt; 63000 microns : {&lt; -6.0 phi}</t>
  </si>
  <si>
    <t>Particle Size Report</t>
  </si>
  <si>
    <t>Text</t>
  </si>
  <si>
    <t>The sample received was a Sandy Mud in a 500G pot. The entire sample was analysed.</t>
  </si>
  <si>
    <t>The sample received was a Slightly Gravelly Sandy Mud in a 500G pot. The entire sample was analysed.</t>
  </si>
  <si>
    <t>The sample received was a Muddy Gravel in a 500G pot. The entire sample was analysed.</t>
  </si>
  <si>
    <t>The sample received was a slightly gravelly sandy mud in a 500G pot. The entire sample was analysed.</t>
  </si>
  <si>
    <t>The sample received was a gravelly mud in a 500G pot. The entire sample was analysed.</t>
  </si>
  <si>
    <t>The sample received was a gravelly muddy sand in a 500G pot. The entire sample was analysed.</t>
  </si>
  <si>
    <t>The sample received was a sandy mud in a 500G pot. The entire sample was analysed.</t>
  </si>
  <si>
    <t>The sample received was a mud in a 500G pot. The entire sample was analysed.</t>
  </si>
  <si>
    <t>The sample received was a muddy gravel in a 500G pot. The entire sample was analysed.</t>
  </si>
  <si>
    <t>The sample received was a sandy gravel in a 500G pot. The entire sample was analysed.</t>
  </si>
  <si>
    <t>The sample received was a slightly gravelly sand in a 500G pot. The entire sample was analysed.</t>
  </si>
  <si>
    <t>The sample received was a sand in a 500G pot. The entire sample was analysed.</t>
  </si>
  <si>
    <t>The sample received was a muddy sandy gravel in a 500G pot. The entire sample was analysed.</t>
  </si>
  <si>
    <t>The sample received was a slightly gravelly mud in a 500G pot. The entire sample was analysed.</t>
  </si>
  <si>
    <t>N19 SILT.(BLACK ANOXIC)</t>
  </si>
  <si>
    <t>N29</t>
  </si>
  <si>
    <t>N1</t>
  </si>
  <si>
    <t>N66.2</t>
  </si>
  <si>
    <t>N66.1</t>
  </si>
  <si>
    <t>N14</t>
  </si>
  <si>
    <t>R16.1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</si>
</sst>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  <numFmt numFmtId="168" formatCode="0.000000000000000"/>
    <numFmt numFmtId="169" formatCode="0.0%"/>
    <numFmt numFmtId="170" formatCode="0.00000000E+00"/>
    <numFmt numFmtId="171" formatCode="dd/mm/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20"/>
      <name val="Arial"/>
      <family val="2"/>
    </font>
    <font>
      <sz val="20"/>
      <color indexed="56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24"/>
      <color indexed="17"/>
      <name val="Arial"/>
      <family val="2"/>
    </font>
    <font>
      <sz val="20"/>
      <color indexed="18"/>
      <name val="Arial"/>
      <family val="2"/>
    </font>
    <font>
      <sz val="11"/>
      <name val="Symbol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165" fontId="0" fillId="0" borderId="12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9" fontId="0" fillId="0" borderId="17" xfId="57" applyNumberFormat="1" applyFont="1" applyBorder="1" applyAlignment="1">
      <alignment horizontal="center"/>
    </xf>
    <xf numFmtId="169" fontId="0" fillId="0" borderId="12" xfId="57" applyNumberFormat="1" applyFont="1" applyBorder="1" applyAlignment="1">
      <alignment horizontal="center"/>
    </xf>
    <xf numFmtId="169" fontId="0" fillId="0" borderId="12" xfId="57" applyNumberFormat="1" applyFont="1" applyBorder="1" applyAlignment="1" applyProtection="1">
      <alignment horizontal="center" vertical="center"/>
      <protection/>
    </xf>
    <xf numFmtId="169" fontId="0" fillId="0" borderId="17" xfId="57" applyNumberFormat="1" applyFont="1" applyFill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18" xfId="57" applyNumberFormat="1" applyFont="1" applyFill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 applyProtection="1">
      <alignment horizontal="left" vertical="center"/>
      <protection/>
    </xf>
    <xf numFmtId="165" fontId="0" fillId="0" borderId="16" xfId="0" applyNumberFormat="1" applyFont="1" applyBorder="1" applyAlignment="1">
      <alignment horizontal="center"/>
    </xf>
    <xf numFmtId="0" fontId="0" fillId="0" borderId="28" xfId="0" applyFont="1" applyBorder="1" applyAlignment="1" applyProtection="1">
      <alignment horizontal="left" vertical="center"/>
      <protection/>
    </xf>
    <xf numFmtId="165" fontId="0" fillId="0" borderId="19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169" fontId="0" fillId="0" borderId="14" xfId="57" applyNumberFormat="1" applyFont="1" applyBorder="1" applyAlignment="1">
      <alignment horizontal="center"/>
    </xf>
    <xf numFmtId="169" fontId="0" fillId="0" borderId="15" xfId="57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0" xfId="0" applyNumberFormat="1" applyFont="1" applyBorder="1" applyAlignment="1">
      <alignment horizontal="center"/>
    </xf>
    <xf numFmtId="0" fontId="0" fillId="0" borderId="35" xfId="0" applyFont="1" applyBorder="1" applyAlignment="1" applyProtection="1">
      <alignment horizontal="left" vertical="center"/>
      <protection/>
    </xf>
    <xf numFmtId="164" fontId="0" fillId="0" borderId="3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0" fillId="0" borderId="30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65" fontId="0" fillId="0" borderId="37" xfId="0" applyNumberForma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5" fontId="0" fillId="0" borderId="38" xfId="0" applyNumberForma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5" fontId="0" fillId="0" borderId="39" xfId="0" applyNumberFormat="1" applyBorder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/>
    </xf>
    <xf numFmtId="169" fontId="2" fillId="0" borderId="0" xfId="0" applyNumberFormat="1" applyFont="1" applyBorder="1" applyAlignment="1" applyProtection="1">
      <alignment horizontal="left" vertical="center"/>
      <protection/>
    </xf>
    <xf numFmtId="165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right"/>
      <protection/>
    </xf>
    <xf numFmtId="0" fontId="0" fillId="0" borderId="40" xfId="0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4" fillId="0" borderId="41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Continuous"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Continuous"/>
      <protection/>
    </xf>
    <xf numFmtId="0" fontId="0" fillId="0" borderId="43" xfId="0" applyBorder="1" applyAlignment="1" applyProtection="1">
      <alignment horizontal="centerContinuous"/>
      <protection/>
    </xf>
    <xf numFmtId="1" fontId="0" fillId="0" borderId="0" xfId="0" applyNumberFormat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165" fontId="0" fillId="0" borderId="43" xfId="0" applyNumberFormat="1" applyBorder="1" applyAlignment="1" applyProtection="1">
      <alignment horizontal="center" vertical="center"/>
      <protection/>
    </xf>
    <xf numFmtId="2" fontId="0" fillId="0" borderId="44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169" fontId="2" fillId="0" borderId="43" xfId="0" applyNumberFormat="1" applyFont="1" applyBorder="1" applyAlignment="1" applyProtection="1">
      <alignment horizontal="left" vertical="center"/>
      <protection/>
    </xf>
    <xf numFmtId="164" fontId="0" fillId="0" borderId="0" xfId="0" applyNumberFormat="1" applyAlignment="1" applyProtection="1">
      <alignment/>
      <protection/>
    </xf>
    <xf numFmtId="0" fontId="0" fillId="0" borderId="44" xfId="0" applyBorder="1" applyAlignment="1" applyProtection="1">
      <alignment horizontal="right"/>
      <protection/>
    </xf>
    <xf numFmtId="0" fontId="0" fillId="0" borderId="43" xfId="0" applyBorder="1" applyAlignment="1" applyProtection="1">
      <alignment horizontal="right"/>
      <protection/>
    </xf>
    <xf numFmtId="0" fontId="0" fillId="0" borderId="44" xfId="0" applyBorder="1" applyAlignment="1" applyProtection="1">
      <alignment horizontal="center"/>
      <protection/>
    </xf>
    <xf numFmtId="165" fontId="0" fillId="0" borderId="42" xfId="0" applyNumberFormat="1" applyBorder="1" applyAlignment="1" applyProtection="1">
      <alignment horizontal="center"/>
      <protection/>
    </xf>
    <xf numFmtId="169" fontId="0" fillId="0" borderId="43" xfId="57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/>
      <protection/>
    </xf>
    <xf numFmtId="0" fontId="0" fillId="0" borderId="45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2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4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9" fontId="0" fillId="0" borderId="45" xfId="57" applyNumberFormat="1" applyFont="1" applyBorder="1" applyAlignment="1" applyProtection="1">
      <alignment horizontal="center"/>
      <protection/>
    </xf>
    <xf numFmtId="2" fontId="0" fillId="0" borderId="46" xfId="0" applyNumberFormat="1" applyBorder="1" applyAlignment="1" applyProtection="1">
      <alignment horizontal="center" vertical="center"/>
      <protection/>
    </xf>
    <xf numFmtId="165" fontId="0" fillId="0" borderId="20" xfId="0" applyNumberFormat="1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 horizontal="right" vertical="center"/>
      <protection/>
    </xf>
    <xf numFmtId="169" fontId="2" fillId="0" borderId="45" xfId="0" applyNumberFormat="1" applyFont="1" applyBorder="1" applyAlignment="1" applyProtection="1">
      <alignment horizontal="left" vertical="center"/>
      <protection/>
    </xf>
    <xf numFmtId="2" fontId="0" fillId="0" borderId="12" xfId="0" applyNumberFormat="1" applyBorder="1" applyAlignment="1" applyProtection="1">
      <alignment horizontal="center"/>
      <protection/>
    </xf>
    <xf numFmtId="167" fontId="0" fillId="0" borderId="12" xfId="0" applyNumberFormat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166" fontId="0" fillId="0" borderId="12" xfId="0" applyNumberFormat="1" applyBorder="1" applyAlignment="1" applyProtection="1">
      <alignment horizontal="center"/>
      <protection/>
    </xf>
    <xf numFmtId="2" fontId="0" fillId="0" borderId="12" xfId="57" applyNumberFormat="1" applyFont="1" applyBorder="1" applyAlignment="1" applyProtection="1">
      <alignment horizontal="center"/>
      <protection/>
    </xf>
    <xf numFmtId="166" fontId="0" fillId="0" borderId="15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2" fontId="0" fillId="0" borderId="1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70" fontId="0" fillId="0" borderId="0" xfId="0" applyNumberForma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left" vertical="center"/>
      <protection/>
    </xf>
    <xf numFmtId="165" fontId="0" fillId="0" borderId="14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5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/>
    </xf>
    <xf numFmtId="0" fontId="0" fillId="0" borderId="33" xfId="0" applyFont="1" applyBorder="1" applyAlignment="1">
      <alignment horizontal="left" vertical="center"/>
    </xf>
    <xf numFmtId="0" fontId="0" fillId="34" borderId="47" xfId="0" applyFill="1" applyBorder="1" applyAlignment="1" applyProtection="1">
      <alignment/>
      <protection/>
    </xf>
    <xf numFmtId="0" fontId="0" fillId="34" borderId="48" xfId="0" applyFill="1" applyBorder="1" applyAlignment="1" applyProtection="1">
      <alignment/>
      <protection/>
    </xf>
    <xf numFmtId="2" fontId="0" fillId="0" borderId="14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71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9" fontId="13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9" fontId="13" fillId="0" borderId="0" xfId="0" applyNumberFormat="1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238125</xdr:colOff>
      <xdr:row>12</xdr:row>
      <xdr:rowOff>9525</xdr:rowOff>
    </xdr:from>
    <xdr:to>
      <xdr:col>77</xdr:col>
      <xdr:colOff>466725</xdr:colOff>
      <xdr:row>23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5003125" y="2352675"/>
          <a:ext cx="3819525" cy="265747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52"/>
  <sheetViews>
    <sheetView tabSelected="1" zoomScalePageLayoutView="0" workbookViewId="0" topLeftCell="BK1">
      <selection activeCell="BL6" sqref="BL6"/>
    </sheetView>
  </sheetViews>
  <sheetFormatPr defaultColWidth="9.140625" defaultRowHeight="12.75"/>
  <cols>
    <col min="1" max="1" width="40.7109375" style="188" customWidth="1"/>
    <col min="2" max="2" width="7.7109375" style="195" bestFit="1" customWidth="1"/>
    <col min="3" max="4" width="12.7109375" style="195" customWidth="1"/>
    <col min="5" max="64" width="50.7109375" style="195" customWidth="1"/>
    <col min="65" max="16384" width="9.140625" style="195" customWidth="1"/>
  </cols>
  <sheetData>
    <row r="1" spans="1:64" s="189" customFormat="1" ht="11.25">
      <c r="A1" s="188"/>
      <c r="C1" s="189" t="s">
        <v>279</v>
      </c>
      <c r="E1" s="189" t="s">
        <v>280</v>
      </c>
      <c r="F1" s="189" t="s">
        <v>281</v>
      </c>
      <c r="G1" s="189" t="s">
        <v>282</v>
      </c>
      <c r="H1" s="189" t="s">
        <v>283</v>
      </c>
      <c r="I1" s="189" t="s">
        <v>284</v>
      </c>
      <c r="J1" s="189" t="s">
        <v>285</v>
      </c>
      <c r="K1" s="189" t="s">
        <v>286</v>
      </c>
      <c r="L1" s="189" t="s">
        <v>287</v>
      </c>
      <c r="M1" s="189" t="s">
        <v>288</v>
      </c>
      <c r="N1" s="189" t="s">
        <v>289</v>
      </c>
      <c r="O1" s="189" t="s">
        <v>290</v>
      </c>
      <c r="P1" s="189" t="s">
        <v>291</v>
      </c>
      <c r="Q1" s="189" t="s">
        <v>292</v>
      </c>
      <c r="R1" s="189" t="s">
        <v>293</v>
      </c>
      <c r="S1" s="189" t="s">
        <v>294</v>
      </c>
      <c r="T1" s="189" t="s">
        <v>295</v>
      </c>
      <c r="U1" s="189" t="s">
        <v>296</v>
      </c>
      <c r="V1" s="189" t="s">
        <v>297</v>
      </c>
      <c r="W1" s="189" t="s">
        <v>298</v>
      </c>
      <c r="X1" s="189" t="s">
        <v>299</v>
      </c>
      <c r="Y1" s="189" t="s">
        <v>300</v>
      </c>
      <c r="Z1" s="189" t="s">
        <v>301</v>
      </c>
      <c r="AA1" s="189" t="s">
        <v>302</v>
      </c>
      <c r="AB1" s="189" t="s">
        <v>303</v>
      </c>
      <c r="AC1" s="189" t="s">
        <v>304</v>
      </c>
      <c r="AD1" s="189" t="s">
        <v>305</v>
      </c>
      <c r="AE1" s="189" t="s">
        <v>306</v>
      </c>
      <c r="AF1" s="189" t="s">
        <v>307</v>
      </c>
      <c r="AG1" s="189" t="s">
        <v>308</v>
      </c>
      <c r="AH1" s="189" t="s">
        <v>309</v>
      </c>
      <c r="AI1" s="189" t="s">
        <v>310</v>
      </c>
      <c r="AJ1" s="189" t="s">
        <v>311</v>
      </c>
      <c r="AK1" s="189" t="s">
        <v>312</v>
      </c>
      <c r="AL1" s="189" t="s">
        <v>313</v>
      </c>
      <c r="AM1" s="189" t="s">
        <v>314</v>
      </c>
      <c r="AN1" s="189" t="s">
        <v>315</v>
      </c>
      <c r="AO1" s="189" t="s">
        <v>316</v>
      </c>
      <c r="AP1" s="189" t="s">
        <v>317</v>
      </c>
      <c r="AQ1" s="189" t="s">
        <v>318</v>
      </c>
      <c r="AR1" s="189" t="s">
        <v>319</v>
      </c>
      <c r="AS1" s="189" t="s">
        <v>320</v>
      </c>
      <c r="AT1" s="189" t="s">
        <v>321</v>
      </c>
      <c r="AU1" s="189" t="s">
        <v>322</v>
      </c>
      <c r="AV1" s="189" t="s">
        <v>323</v>
      </c>
      <c r="AW1" s="189" t="s">
        <v>324</v>
      </c>
      <c r="AX1" s="189" t="s">
        <v>325</v>
      </c>
      <c r="AY1" s="189" t="s">
        <v>326</v>
      </c>
      <c r="AZ1" s="189" t="s">
        <v>327</v>
      </c>
      <c r="BA1" s="189" t="s">
        <v>328</v>
      </c>
      <c r="BB1" s="189" t="s">
        <v>329</v>
      </c>
      <c r="BC1" s="189" t="s">
        <v>330</v>
      </c>
      <c r="BD1" s="189" t="s">
        <v>331</v>
      </c>
      <c r="BE1" s="189" t="s">
        <v>332</v>
      </c>
      <c r="BF1" s="189" t="s">
        <v>333</v>
      </c>
      <c r="BG1" s="189" t="s">
        <v>334</v>
      </c>
      <c r="BH1" s="189" t="s">
        <v>335</v>
      </c>
      <c r="BI1" s="189" t="s">
        <v>336</v>
      </c>
      <c r="BJ1" s="189" t="s">
        <v>337</v>
      </c>
      <c r="BK1" s="189" t="s">
        <v>338</v>
      </c>
      <c r="BL1" s="189" t="s">
        <v>339</v>
      </c>
    </row>
    <row r="2" spans="1:64" s="189" customFormat="1" ht="11.25">
      <c r="A2" s="188"/>
      <c r="C2" s="189" t="s">
        <v>340</v>
      </c>
      <c r="E2" s="189" t="s">
        <v>341</v>
      </c>
      <c r="F2" s="189" t="s">
        <v>341</v>
      </c>
      <c r="G2" s="189" t="s">
        <v>341</v>
      </c>
      <c r="H2" s="189" t="s">
        <v>341</v>
      </c>
      <c r="I2" s="189" t="s">
        <v>341</v>
      </c>
      <c r="J2" s="189" t="s">
        <v>341</v>
      </c>
      <c r="K2" s="189" t="s">
        <v>341</v>
      </c>
      <c r="L2" s="189" t="s">
        <v>341</v>
      </c>
      <c r="M2" s="189" t="s">
        <v>341</v>
      </c>
      <c r="N2" s="189" t="s">
        <v>341</v>
      </c>
      <c r="O2" s="189" t="s">
        <v>341</v>
      </c>
      <c r="P2" s="189" t="s">
        <v>341</v>
      </c>
      <c r="Q2" s="189" t="s">
        <v>341</v>
      </c>
      <c r="R2" s="189" t="s">
        <v>341</v>
      </c>
      <c r="S2" s="189" t="s">
        <v>341</v>
      </c>
      <c r="T2" s="189" t="s">
        <v>341</v>
      </c>
      <c r="U2" s="189" t="s">
        <v>341</v>
      </c>
      <c r="V2" s="189" t="s">
        <v>341</v>
      </c>
      <c r="W2" s="189" t="s">
        <v>341</v>
      </c>
      <c r="X2" s="189" t="s">
        <v>341</v>
      </c>
      <c r="Y2" s="189" t="s">
        <v>341</v>
      </c>
      <c r="Z2" s="189" t="s">
        <v>341</v>
      </c>
      <c r="AA2" s="189" t="s">
        <v>341</v>
      </c>
      <c r="AB2" s="189" t="s">
        <v>341</v>
      </c>
      <c r="AC2" s="189" t="s">
        <v>341</v>
      </c>
      <c r="AD2" s="189" t="s">
        <v>341</v>
      </c>
      <c r="AE2" s="189" t="s">
        <v>341</v>
      </c>
      <c r="AF2" s="189" t="s">
        <v>341</v>
      </c>
      <c r="AG2" s="189" t="s">
        <v>341</v>
      </c>
      <c r="AH2" s="189" t="s">
        <v>341</v>
      </c>
      <c r="AI2" s="189" t="s">
        <v>341</v>
      </c>
      <c r="AJ2" s="189" t="s">
        <v>341</v>
      </c>
      <c r="AK2" s="189" t="s">
        <v>341</v>
      </c>
      <c r="AL2" s="189" t="s">
        <v>341</v>
      </c>
      <c r="AM2" s="189" t="s">
        <v>341</v>
      </c>
      <c r="AN2" s="189" t="s">
        <v>341</v>
      </c>
      <c r="AO2" s="189" t="s">
        <v>341</v>
      </c>
      <c r="AP2" s="189" t="s">
        <v>341</v>
      </c>
      <c r="AQ2" s="189" t="s">
        <v>341</v>
      </c>
      <c r="AR2" s="189" t="s">
        <v>341</v>
      </c>
      <c r="AS2" s="189" t="s">
        <v>341</v>
      </c>
      <c r="AT2" s="189" t="s">
        <v>341</v>
      </c>
      <c r="AU2" s="189" t="s">
        <v>341</v>
      </c>
      <c r="AV2" s="189" t="s">
        <v>341</v>
      </c>
      <c r="AW2" s="189" t="s">
        <v>341</v>
      </c>
      <c r="AX2" s="189" t="s">
        <v>341</v>
      </c>
      <c r="AY2" s="189" t="s">
        <v>341</v>
      </c>
      <c r="AZ2" s="189" t="s">
        <v>341</v>
      </c>
      <c r="BA2" s="189" t="s">
        <v>341</v>
      </c>
      <c r="BB2" s="189" t="s">
        <v>341</v>
      </c>
      <c r="BC2" s="189" t="s">
        <v>341</v>
      </c>
      <c r="BD2" s="189" t="s">
        <v>341</v>
      </c>
      <c r="BE2" s="189" t="s">
        <v>341</v>
      </c>
      <c r="BF2" s="189" t="s">
        <v>341</v>
      </c>
      <c r="BG2" s="189" t="s">
        <v>341</v>
      </c>
      <c r="BH2" s="189" t="s">
        <v>341</v>
      </c>
      <c r="BI2" s="189" t="s">
        <v>341</v>
      </c>
      <c r="BJ2" s="189" t="s">
        <v>341</v>
      </c>
      <c r="BK2" s="189" t="s">
        <v>341</v>
      </c>
      <c r="BL2" s="189" t="s">
        <v>341</v>
      </c>
    </row>
    <row r="3" spans="1:64" s="189" customFormat="1" ht="11.25">
      <c r="A3" s="188"/>
      <c r="C3" s="189" t="s">
        <v>342</v>
      </c>
      <c r="E3" s="189" t="s">
        <v>343</v>
      </c>
      <c r="F3" s="189" t="s">
        <v>343</v>
      </c>
      <c r="G3" s="189" t="s">
        <v>343</v>
      </c>
      <c r="H3" s="189" t="s">
        <v>343</v>
      </c>
      <c r="I3" s="189" t="s">
        <v>343</v>
      </c>
      <c r="J3" s="189" t="s">
        <v>343</v>
      </c>
      <c r="K3" s="189" t="s">
        <v>343</v>
      </c>
      <c r="L3" s="189" t="s">
        <v>343</v>
      </c>
      <c r="M3" s="189" t="s">
        <v>343</v>
      </c>
      <c r="N3" s="189" t="s">
        <v>343</v>
      </c>
      <c r="O3" s="189" t="s">
        <v>343</v>
      </c>
      <c r="P3" s="189" t="s">
        <v>343</v>
      </c>
      <c r="Q3" s="189" t="s">
        <v>343</v>
      </c>
      <c r="R3" s="189" t="s">
        <v>343</v>
      </c>
      <c r="S3" s="189" t="s">
        <v>343</v>
      </c>
      <c r="T3" s="189" t="s">
        <v>343</v>
      </c>
      <c r="U3" s="189" t="s">
        <v>343</v>
      </c>
      <c r="V3" s="189" t="s">
        <v>343</v>
      </c>
      <c r="W3" s="189" t="s">
        <v>343</v>
      </c>
      <c r="X3" s="189" t="s">
        <v>343</v>
      </c>
      <c r="Y3" s="189" t="s">
        <v>343</v>
      </c>
      <c r="Z3" s="189" t="s">
        <v>343</v>
      </c>
      <c r="AA3" s="189" t="s">
        <v>343</v>
      </c>
      <c r="AB3" s="189" t="s">
        <v>343</v>
      </c>
      <c r="AC3" s="189" t="s">
        <v>343</v>
      </c>
      <c r="AD3" s="189" t="s">
        <v>343</v>
      </c>
      <c r="AE3" s="189" t="s">
        <v>343</v>
      </c>
      <c r="AF3" s="189" t="s">
        <v>343</v>
      </c>
      <c r="AG3" s="189" t="s">
        <v>343</v>
      </c>
      <c r="AH3" s="189" t="s">
        <v>343</v>
      </c>
      <c r="AI3" s="189" t="s">
        <v>343</v>
      </c>
      <c r="AJ3" s="189" t="s">
        <v>343</v>
      </c>
      <c r="AK3" s="189" t="s">
        <v>343</v>
      </c>
      <c r="AL3" s="189" t="s">
        <v>343</v>
      </c>
      <c r="AM3" s="189" t="s">
        <v>343</v>
      </c>
      <c r="AN3" s="189" t="s">
        <v>343</v>
      </c>
      <c r="AO3" s="189" t="s">
        <v>343</v>
      </c>
      <c r="AP3" s="189" t="s">
        <v>343</v>
      </c>
      <c r="AQ3" s="189" t="s">
        <v>343</v>
      </c>
      <c r="AR3" s="189" t="s">
        <v>343</v>
      </c>
      <c r="AS3" s="189" t="s">
        <v>343</v>
      </c>
      <c r="AT3" s="189" t="s">
        <v>343</v>
      </c>
      <c r="AU3" s="189" t="s">
        <v>343</v>
      </c>
      <c r="AV3" s="189" t="s">
        <v>343</v>
      </c>
      <c r="AW3" s="189" t="s">
        <v>343</v>
      </c>
      <c r="AX3" s="189" t="s">
        <v>343</v>
      </c>
      <c r="AY3" s="189" t="s">
        <v>343</v>
      </c>
      <c r="AZ3" s="189" t="s">
        <v>343</v>
      </c>
      <c r="BA3" s="189" t="s">
        <v>343</v>
      </c>
      <c r="BB3" s="189" t="s">
        <v>343</v>
      </c>
      <c r="BC3" s="189" t="s">
        <v>343</v>
      </c>
      <c r="BD3" s="189" t="s">
        <v>343</v>
      </c>
      <c r="BE3" s="189" t="s">
        <v>343</v>
      </c>
      <c r="BF3" s="189" t="s">
        <v>343</v>
      </c>
      <c r="BG3" s="189" t="s">
        <v>343</v>
      </c>
      <c r="BH3" s="189" t="s">
        <v>343</v>
      </c>
      <c r="BI3" s="189" t="s">
        <v>343</v>
      </c>
      <c r="BJ3" s="189" t="s">
        <v>343</v>
      </c>
      <c r="BK3" s="189" t="s">
        <v>343</v>
      </c>
      <c r="BL3" s="189" t="s">
        <v>343</v>
      </c>
    </row>
    <row r="4" spans="1:64" s="189" customFormat="1" ht="11.25">
      <c r="A4" s="188"/>
      <c r="C4" s="189" t="s">
        <v>344</v>
      </c>
      <c r="E4" s="189">
        <v>20083417</v>
      </c>
      <c r="F4" s="189">
        <v>20083417</v>
      </c>
      <c r="G4" s="189">
        <v>20083417</v>
      </c>
      <c r="H4" s="189">
        <v>20083417</v>
      </c>
      <c r="I4" s="189">
        <v>20083417</v>
      </c>
      <c r="J4" s="189">
        <v>20083417</v>
      </c>
      <c r="K4" s="189">
        <v>20083417</v>
      </c>
      <c r="L4" s="189">
        <v>20083417</v>
      </c>
      <c r="M4" s="189">
        <v>20083417</v>
      </c>
      <c r="N4" s="189">
        <v>20083417</v>
      </c>
      <c r="O4" s="189">
        <v>20083417</v>
      </c>
      <c r="P4" s="189">
        <v>20083417</v>
      </c>
      <c r="Q4" s="189">
        <v>20083417</v>
      </c>
      <c r="R4" s="189">
        <v>20083417</v>
      </c>
      <c r="S4" s="189">
        <v>20083417</v>
      </c>
      <c r="T4" s="189">
        <v>20083417</v>
      </c>
      <c r="U4" s="189">
        <v>20083417</v>
      </c>
      <c r="V4" s="189">
        <v>20083417</v>
      </c>
      <c r="W4" s="189">
        <v>20083417</v>
      </c>
      <c r="X4" s="189">
        <v>20083417</v>
      </c>
      <c r="Y4" s="189">
        <v>20083417</v>
      </c>
      <c r="Z4" s="189">
        <v>20083417</v>
      </c>
      <c r="AA4" s="189">
        <v>20083417</v>
      </c>
      <c r="AB4" s="189">
        <v>20083417</v>
      </c>
      <c r="AC4" s="189">
        <v>20083417</v>
      </c>
      <c r="AD4" s="189">
        <v>20083417</v>
      </c>
      <c r="AE4" s="189">
        <v>20083417</v>
      </c>
      <c r="AF4" s="189">
        <v>20083417</v>
      </c>
      <c r="AG4" s="189">
        <v>20083417</v>
      </c>
      <c r="AH4" s="189">
        <v>20083417</v>
      </c>
      <c r="AI4" s="189">
        <v>20083417</v>
      </c>
      <c r="AJ4" s="189">
        <v>20083417</v>
      </c>
      <c r="AK4" s="189">
        <v>20083417</v>
      </c>
      <c r="AL4" s="189">
        <v>20083417</v>
      </c>
      <c r="AM4" s="189">
        <v>20083417</v>
      </c>
      <c r="AN4" s="189">
        <v>20083417</v>
      </c>
      <c r="AO4" s="189">
        <v>20083417</v>
      </c>
      <c r="AP4" s="189">
        <v>20083417</v>
      </c>
      <c r="AQ4" s="189">
        <v>20083417</v>
      </c>
      <c r="AR4" s="189">
        <v>20083417</v>
      </c>
      <c r="AS4" s="189">
        <v>20083417</v>
      </c>
      <c r="AT4" s="189">
        <v>20083417</v>
      </c>
      <c r="AU4" s="189">
        <v>20083417</v>
      </c>
      <c r="AV4" s="189">
        <v>20083417</v>
      </c>
      <c r="AW4" s="189">
        <v>20083417</v>
      </c>
      <c r="AX4" s="189">
        <v>20083417</v>
      </c>
      <c r="AY4" s="189">
        <v>20083417</v>
      </c>
      <c r="AZ4" s="189">
        <v>20083417</v>
      </c>
      <c r="BA4" s="189">
        <v>20083417</v>
      </c>
      <c r="BB4" s="189">
        <v>20083417</v>
      </c>
      <c r="BC4" s="189">
        <v>20083417</v>
      </c>
      <c r="BD4" s="189">
        <v>20083417</v>
      </c>
      <c r="BE4" s="189">
        <v>20083417</v>
      </c>
      <c r="BF4" s="189">
        <v>20083417</v>
      </c>
      <c r="BG4" s="189">
        <v>20083417</v>
      </c>
      <c r="BH4" s="189">
        <v>20083417</v>
      </c>
      <c r="BI4" s="189">
        <v>20083417</v>
      </c>
      <c r="BJ4" s="189">
        <v>20083417</v>
      </c>
      <c r="BK4" s="189">
        <v>20083417</v>
      </c>
      <c r="BL4" s="189">
        <v>20083417</v>
      </c>
    </row>
    <row r="5" spans="1:64" s="189" customFormat="1" ht="11.25">
      <c r="A5" s="188"/>
      <c r="C5" s="189" t="s">
        <v>345</v>
      </c>
      <c r="E5" s="189" t="s">
        <v>469</v>
      </c>
      <c r="F5" s="189" t="s">
        <v>250</v>
      </c>
      <c r="G5" s="189" t="s">
        <v>253</v>
      </c>
      <c r="H5" s="189" t="s">
        <v>252</v>
      </c>
      <c r="I5" s="189" t="s">
        <v>247</v>
      </c>
      <c r="J5" s="189" t="s">
        <v>248</v>
      </c>
      <c r="K5" s="189" t="s">
        <v>258</v>
      </c>
      <c r="L5" s="189" t="s">
        <v>259</v>
      </c>
      <c r="M5" s="189" t="s">
        <v>278</v>
      </c>
      <c r="N5" s="189" t="s">
        <v>249</v>
      </c>
      <c r="O5" s="189" t="s">
        <v>260</v>
      </c>
      <c r="P5" s="189" t="s">
        <v>470</v>
      </c>
      <c r="Q5" s="189" t="s">
        <v>471</v>
      </c>
      <c r="R5" s="189" t="s">
        <v>254</v>
      </c>
      <c r="S5" s="189" t="s">
        <v>255</v>
      </c>
      <c r="T5" s="189" t="s">
        <v>261</v>
      </c>
      <c r="U5" s="189" t="s">
        <v>262</v>
      </c>
      <c r="V5" s="189" t="s">
        <v>264</v>
      </c>
      <c r="W5" s="189" t="s">
        <v>266</v>
      </c>
      <c r="X5" s="189" t="s">
        <v>265</v>
      </c>
      <c r="Y5" s="189" t="s">
        <v>267</v>
      </c>
      <c r="Z5" s="189" t="s">
        <v>268</v>
      </c>
      <c r="AA5" s="189" t="s">
        <v>274</v>
      </c>
      <c r="AB5" s="189" t="s">
        <v>272</v>
      </c>
      <c r="AC5" s="189" t="s">
        <v>274</v>
      </c>
      <c r="AD5" s="189" t="s">
        <v>273</v>
      </c>
      <c r="AE5" s="189" t="s">
        <v>263</v>
      </c>
      <c r="AF5" s="189" t="s">
        <v>269</v>
      </c>
      <c r="AG5" s="189" t="s">
        <v>276</v>
      </c>
      <c r="AH5" s="189" t="s">
        <v>277</v>
      </c>
      <c r="AI5" s="189" t="s">
        <v>246</v>
      </c>
      <c r="AJ5" s="189" t="s">
        <v>245</v>
      </c>
      <c r="AK5" s="189" t="s">
        <v>472</v>
      </c>
      <c r="AL5" s="189" t="s">
        <v>473</v>
      </c>
      <c r="AM5" s="189" t="s">
        <v>474</v>
      </c>
      <c r="AN5" s="189" t="s">
        <v>242</v>
      </c>
      <c r="AO5" s="189" t="s">
        <v>475</v>
      </c>
      <c r="AP5" s="189" t="s">
        <v>238</v>
      </c>
      <c r="AQ5" s="189" t="s">
        <v>475</v>
      </c>
      <c r="AR5" s="189" t="s">
        <v>239</v>
      </c>
      <c r="AS5" s="189" t="s">
        <v>240</v>
      </c>
      <c r="AT5" s="189" t="s">
        <v>237</v>
      </c>
      <c r="AU5" s="189" t="s">
        <v>227</v>
      </c>
      <c r="AV5" s="189" t="s">
        <v>228</v>
      </c>
      <c r="AW5" s="189" t="s">
        <v>229</v>
      </c>
      <c r="AX5" s="189" t="s">
        <v>230</v>
      </c>
      <c r="AY5" s="189" t="s">
        <v>231</v>
      </c>
      <c r="AZ5" s="189" t="s">
        <v>232</v>
      </c>
      <c r="BA5" s="189" t="s">
        <v>233</v>
      </c>
      <c r="BB5" s="189" t="s">
        <v>234</v>
      </c>
      <c r="BC5" s="189" t="s">
        <v>235</v>
      </c>
      <c r="BD5" s="189" t="s">
        <v>236</v>
      </c>
      <c r="BE5" s="189" t="s">
        <v>221</v>
      </c>
      <c r="BF5" s="189" t="s">
        <v>222</v>
      </c>
      <c r="BG5" s="189" t="s">
        <v>223</v>
      </c>
      <c r="BH5" s="189" t="s">
        <v>226</v>
      </c>
      <c r="BI5" s="189" t="s">
        <v>224</v>
      </c>
      <c r="BJ5" s="189" t="s">
        <v>219</v>
      </c>
      <c r="BK5" s="189" t="s">
        <v>225</v>
      </c>
      <c r="BL5" s="189" t="s">
        <v>220</v>
      </c>
    </row>
    <row r="6" spans="1:64" s="189" customFormat="1" ht="11.25">
      <c r="A6" s="188"/>
      <c r="C6" s="189" t="s">
        <v>346</v>
      </c>
      <c r="E6" s="190" t="s">
        <v>347</v>
      </c>
      <c r="F6" s="190" t="s">
        <v>348</v>
      </c>
      <c r="G6" s="190" t="s">
        <v>349</v>
      </c>
      <c r="H6" s="190" t="s">
        <v>350</v>
      </c>
      <c r="I6" s="190" t="s">
        <v>351</v>
      </c>
      <c r="J6" s="190" t="s">
        <v>352</v>
      </c>
      <c r="K6" s="190" t="s">
        <v>353</v>
      </c>
      <c r="L6" s="190" t="s">
        <v>354</v>
      </c>
      <c r="M6" s="190" t="s">
        <v>355</v>
      </c>
      <c r="N6" s="190" t="s">
        <v>356</v>
      </c>
      <c r="O6" s="190" t="s">
        <v>357</v>
      </c>
      <c r="P6" s="190" t="s">
        <v>358</v>
      </c>
      <c r="Q6" s="190" t="s">
        <v>359</v>
      </c>
      <c r="R6" s="190" t="s">
        <v>360</v>
      </c>
      <c r="S6" s="190" t="s">
        <v>361</v>
      </c>
      <c r="T6" s="190" t="s">
        <v>362</v>
      </c>
      <c r="U6" s="190" t="s">
        <v>363</v>
      </c>
      <c r="V6" s="190" t="s">
        <v>364</v>
      </c>
      <c r="W6" s="190" t="s">
        <v>365</v>
      </c>
      <c r="X6" s="190" t="s">
        <v>365</v>
      </c>
      <c r="Y6" s="190" t="s">
        <v>366</v>
      </c>
      <c r="Z6" s="190" t="s">
        <v>367</v>
      </c>
      <c r="AA6" s="190" t="s">
        <v>368</v>
      </c>
      <c r="AB6" s="190" t="s">
        <v>369</v>
      </c>
      <c r="AC6" s="190" t="s">
        <v>370</v>
      </c>
      <c r="AD6" s="190" t="s">
        <v>371</v>
      </c>
      <c r="AE6" s="190" t="s">
        <v>372</v>
      </c>
      <c r="AF6" s="190" t="s">
        <v>373</v>
      </c>
      <c r="AG6" s="190" t="s">
        <v>374</v>
      </c>
      <c r="AH6" s="190" t="s">
        <v>375</v>
      </c>
      <c r="AI6" s="190" t="s">
        <v>376</v>
      </c>
      <c r="AJ6" s="190" t="s">
        <v>377</v>
      </c>
      <c r="AK6" s="190" t="s">
        <v>378</v>
      </c>
      <c r="AL6" s="190" t="s">
        <v>379</v>
      </c>
      <c r="AM6" s="190" t="s">
        <v>380</v>
      </c>
      <c r="AN6" s="190" t="s">
        <v>381</v>
      </c>
      <c r="AO6" s="190" t="s">
        <v>382</v>
      </c>
      <c r="AP6" s="190" t="s">
        <v>383</v>
      </c>
      <c r="AQ6" s="190" t="s">
        <v>384</v>
      </c>
      <c r="AR6" s="190" t="s">
        <v>385</v>
      </c>
      <c r="AS6" s="190" t="s">
        <v>386</v>
      </c>
      <c r="AT6" s="190" t="s">
        <v>387</v>
      </c>
      <c r="AU6" s="190" t="s">
        <v>388</v>
      </c>
      <c r="AV6" s="190" t="s">
        <v>389</v>
      </c>
      <c r="AW6" s="190" t="s">
        <v>390</v>
      </c>
      <c r="AX6" s="190" t="s">
        <v>391</v>
      </c>
      <c r="AY6" s="190" t="s">
        <v>392</v>
      </c>
      <c r="AZ6" s="190" t="s">
        <v>393</v>
      </c>
      <c r="BA6" s="190" t="s">
        <v>394</v>
      </c>
      <c r="BB6" s="190" t="s">
        <v>395</v>
      </c>
      <c r="BC6" s="190" t="s">
        <v>396</v>
      </c>
      <c r="BD6" s="190" t="s">
        <v>397</v>
      </c>
      <c r="BE6" s="190" t="s">
        <v>398</v>
      </c>
      <c r="BF6" s="190" t="s">
        <v>399</v>
      </c>
      <c r="BG6" s="190" t="s">
        <v>400</v>
      </c>
      <c r="BH6" s="190" t="s">
        <v>401</v>
      </c>
      <c r="BI6" s="190" t="s">
        <v>402</v>
      </c>
      <c r="BJ6" s="190" t="s">
        <v>403</v>
      </c>
      <c r="BK6" s="190" t="s">
        <v>404</v>
      </c>
      <c r="BL6" s="190" t="s">
        <v>405</v>
      </c>
    </row>
    <row r="7" s="189" customFormat="1" ht="11.25">
      <c r="A7" s="188"/>
    </row>
    <row r="8" spans="1:2" s="189" customFormat="1" ht="11.25">
      <c r="A8" s="191" t="s">
        <v>406</v>
      </c>
      <c r="B8" s="192" t="s">
        <v>407</v>
      </c>
    </row>
    <row r="9" spans="1:64" ht="12">
      <c r="A9" s="193" t="s">
        <v>408</v>
      </c>
      <c r="B9" s="194" t="s">
        <v>409</v>
      </c>
      <c r="C9" s="194"/>
      <c r="D9" s="194"/>
      <c r="E9" s="195">
        <v>2.09</v>
      </c>
      <c r="F9" s="195">
        <v>2.42</v>
      </c>
      <c r="G9" s="195">
        <v>2.76</v>
      </c>
      <c r="H9" s="195">
        <v>2.78</v>
      </c>
      <c r="I9" s="195">
        <v>3.04</v>
      </c>
      <c r="J9" s="195">
        <v>2.4</v>
      </c>
      <c r="K9" s="195">
        <v>2.51</v>
      </c>
      <c r="L9" s="195">
        <v>2.92</v>
      </c>
      <c r="M9" s="195">
        <v>2.98</v>
      </c>
      <c r="N9" s="195">
        <v>4.27</v>
      </c>
      <c r="O9" s="195">
        <v>2.25</v>
      </c>
      <c r="P9" s="195">
        <v>5.18</v>
      </c>
      <c r="Q9" s="195">
        <v>3.26</v>
      </c>
      <c r="R9" s="195">
        <v>5.08</v>
      </c>
      <c r="S9" s="195">
        <v>2.32</v>
      </c>
      <c r="T9" s="195">
        <v>3.08</v>
      </c>
      <c r="U9" s="195">
        <v>2.84</v>
      </c>
      <c r="V9" s="195">
        <v>2.28</v>
      </c>
      <c r="W9" s="195">
        <v>2.4</v>
      </c>
      <c r="X9" s="195">
        <v>3.64</v>
      </c>
      <c r="Y9" s="195">
        <v>2.44</v>
      </c>
      <c r="Z9" s="195">
        <v>2.23</v>
      </c>
      <c r="AA9" s="195">
        <v>2.58</v>
      </c>
      <c r="AB9" s="195">
        <v>4.17</v>
      </c>
      <c r="AC9" s="195">
        <v>2.28</v>
      </c>
      <c r="AD9" s="195">
        <v>3.38</v>
      </c>
      <c r="AE9" s="195">
        <v>3.24</v>
      </c>
      <c r="AF9" s="195">
        <v>2.34</v>
      </c>
      <c r="AG9" s="195">
        <v>1.38</v>
      </c>
      <c r="AH9" s="195">
        <v>2.82</v>
      </c>
      <c r="AI9" s="195">
        <v>5.3</v>
      </c>
      <c r="AJ9" s="195">
        <v>2.71</v>
      </c>
      <c r="AK9" s="195">
        <v>4.01</v>
      </c>
      <c r="AL9" s="195">
        <v>4.46</v>
      </c>
      <c r="AM9" s="195">
        <v>2.79</v>
      </c>
      <c r="AN9" s="195">
        <v>0.455</v>
      </c>
      <c r="AO9" s="195">
        <v>0.432</v>
      </c>
      <c r="AP9" s="195">
        <v>2.73</v>
      </c>
      <c r="AQ9" s="195">
        <v>0.505</v>
      </c>
      <c r="AR9" s="195">
        <v>0.438</v>
      </c>
      <c r="AS9" s="195">
        <v>0.431</v>
      </c>
      <c r="AT9" s="195">
        <v>5.37</v>
      </c>
      <c r="AU9" s="195">
        <v>3.04</v>
      </c>
      <c r="AV9" s="195">
        <v>2.92</v>
      </c>
      <c r="AW9" s="195">
        <v>1.84</v>
      </c>
      <c r="AX9" s="195">
        <v>4.49</v>
      </c>
      <c r="AY9" s="195">
        <v>2.01</v>
      </c>
      <c r="AZ9" s="195">
        <v>2.56</v>
      </c>
      <c r="BA9" s="195">
        <v>2.99</v>
      </c>
      <c r="BB9" s="195">
        <v>3.39</v>
      </c>
      <c r="BC9" s="195">
        <v>4.05</v>
      </c>
      <c r="BD9" s="195">
        <v>2.83</v>
      </c>
      <c r="BE9" s="195">
        <v>4.74</v>
      </c>
      <c r="BF9" s="195">
        <v>2.86</v>
      </c>
      <c r="BG9" s="195">
        <v>2.38</v>
      </c>
      <c r="BH9" s="195">
        <v>2.41</v>
      </c>
      <c r="BI9" s="195">
        <v>2.41</v>
      </c>
      <c r="BJ9" s="195">
        <v>2.32</v>
      </c>
      <c r="BK9" s="195">
        <v>3.45</v>
      </c>
      <c r="BL9" s="195">
        <v>4.53</v>
      </c>
    </row>
    <row r="10" spans="1:64" ht="12">
      <c r="A10" s="193" t="s">
        <v>410</v>
      </c>
      <c r="B10" s="194" t="s">
        <v>411</v>
      </c>
      <c r="C10" s="194"/>
      <c r="D10" s="194"/>
      <c r="E10" s="195">
        <v>0.0124</v>
      </c>
      <c r="F10" s="195">
        <v>0.011</v>
      </c>
      <c r="G10" s="195">
        <v>0.039</v>
      </c>
      <c r="H10" s="195">
        <v>0.0176</v>
      </c>
      <c r="I10" s="195">
        <v>0.0468</v>
      </c>
      <c r="J10" s="195">
        <v>0.0173</v>
      </c>
      <c r="K10" s="195">
        <v>0.0154</v>
      </c>
      <c r="L10" s="195">
        <v>0.0307</v>
      </c>
      <c r="M10" s="195">
        <v>0.031</v>
      </c>
      <c r="N10" s="195">
        <v>6.38</v>
      </c>
      <c r="O10" s="195">
        <v>0.0289</v>
      </c>
      <c r="P10" s="195">
        <v>0.0413</v>
      </c>
      <c r="Q10" s="195">
        <v>0.0975</v>
      </c>
      <c r="R10" s="195">
        <v>0.0529</v>
      </c>
      <c r="S10" s="195">
        <v>0.032</v>
      </c>
      <c r="T10" s="195">
        <v>0.0995</v>
      </c>
      <c r="U10" s="195">
        <v>0.0437</v>
      </c>
      <c r="V10" s="195">
        <v>0.0179</v>
      </c>
      <c r="W10" s="195">
        <v>0.015</v>
      </c>
      <c r="X10" s="195">
        <v>0.025</v>
      </c>
      <c r="Y10" s="195">
        <v>0.0149</v>
      </c>
      <c r="Z10" s="195">
        <v>0.0201</v>
      </c>
      <c r="AA10" s="195">
        <v>0.0409</v>
      </c>
      <c r="AB10" s="195">
        <v>0.0267</v>
      </c>
      <c r="AC10" s="195">
        <v>0.0143</v>
      </c>
      <c r="AD10" s="195">
        <v>0.12</v>
      </c>
      <c r="AE10" s="195">
        <v>0.0297</v>
      </c>
      <c r="AF10" s="195">
        <v>0.011</v>
      </c>
      <c r="AG10" s="195">
        <v>0.00301</v>
      </c>
      <c r="AH10" s="195">
        <v>0.00767</v>
      </c>
      <c r="AI10" s="195">
        <v>0.311</v>
      </c>
      <c r="AJ10" s="195">
        <v>0.284</v>
      </c>
      <c r="AK10" s="195">
        <v>0.0293</v>
      </c>
      <c r="AL10" s="195">
        <v>11.6</v>
      </c>
      <c r="AM10" s="195">
        <v>8.3</v>
      </c>
      <c r="AN10" s="195">
        <v>0.199</v>
      </c>
      <c r="AO10" s="195">
        <v>0.221</v>
      </c>
      <c r="AP10" s="195">
        <v>0.00699</v>
      </c>
      <c r="AQ10" s="195">
        <v>0.246</v>
      </c>
      <c r="AR10" s="195">
        <v>0.214</v>
      </c>
      <c r="AS10" s="195">
        <v>0.217</v>
      </c>
      <c r="AT10" s="195">
        <v>5.84</v>
      </c>
      <c r="AU10" s="195">
        <v>6.03</v>
      </c>
      <c r="AV10" s="195">
        <v>0.0159</v>
      </c>
      <c r="AW10" s="195">
        <v>0.0115</v>
      </c>
      <c r="AX10" s="195">
        <v>0.0193</v>
      </c>
      <c r="AY10" s="195">
        <v>0.0108</v>
      </c>
      <c r="AZ10" s="195">
        <v>0.0262</v>
      </c>
      <c r="BA10" s="195">
        <v>1.22</v>
      </c>
      <c r="BB10" s="195">
        <v>0.099</v>
      </c>
      <c r="BC10" s="195">
        <v>0.0264</v>
      </c>
      <c r="BD10" s="195">
        <v>0.0266</v>
      </c>
      <c r="BE10" s="195">
        <v>2.23</v>
      </c>
      <c r="BF10" s="195">
        <v>0.022</v>
      </c>
      <c r="BG10" s="195">
        <v>0.0223</v>
      </c>
      <c r="BH10" s="195">
        <v>0.0176</v>
      </c>
      <c r="BI10" s="195">
        <v>0.0266</v>
      </c>
      <c r="BJ10" s="195">
        <v>0.0313</v>
      </c>
      <c r="BK10" s="195">
        <v>0.0359</v>
      </c>
      <c r="BL10" s="195">
        <v>2.84</v>
      </c>
    </row>
    <row r="11" spans="1:64" ht="12">
      <c r="A11" s="193" t="s">
        <v>412</v>
      </c>
      <c r="B11" s="194" t="s">
        <v>411</v>
      </c>
      <c r="C11" s="194"/>
      <c r="D11" s="194"/>
      <c r="E11" s="195">
        <v>0.0142</v>
      </c>
      <c r="F11" s="195">
        <v>0.0123</v>
      </c>
      <c r="G11" s="195">
        <v>0.0405</v>
      </c>
      <c r="H11" s="195">
        <v>0.022</v>
      </c>
      <c r="I11" s="195">
        <v>0.0515</v>
      </c>
      <c r="J11" s="195">
        <v>0.0166</v>
      </c>
      <c r="K11" s="195">
        <v>0.0186</v>
      </c>
      <c r="L11" s="195">
        <v>0.036</v>
      </c>
      <c r="M11" s="195">
        <v>0.0319</v>
      </c>
      <c r="N11" s="195">
        <v>1.5</v>
      </c>
      <c r="O11" s="195">
        <v>0.0283</v>
      </c>
      <c r="P11" s="195">
        <v>0.167</v>
      </c>
      <c r="Q11" s="195">
        <v>0.105</v>
      </c>
      <c r="R11" s="195">
        <v>0.195</v>
      </c>
      <c r="S11" s="195">
        <v>0.0278</v>
      </c>
      <c r="T11" s="195">
        <v>0.0799</v>
      </c>
      <c r="U11" s="195">
        <v>0.0424</v>
      </c>
      <c r="V11" s="195">
        <v>0.0187</v>
      </c>
      <c r="W11" s="195">
        <v>0.0186</v>
      </c>
      <c r="X11" s="195">
        <v>0.0352</v>
      </c>
      <c r="Y11" s="195">
        <v>0.0195</v>
      </c>
      <c r="Z11" s="195">
        <v>0.0241</v>
      </c>
      <c r="AA11" s="195">
        <v>0.0338</v>
      </c>
      <c r="AB11" s="195">
        <v>0.0634</v>
      </c>
      <c r="AC11" s="195">
        <v>0.0157</v>
      </c>
      <c r="AD11" s="195">
        <v>0.0634</v>
      </c>
      <c r="AE11" s="195">
        <v>0.0363</v>
      </c>
      <c r="AF11" s="195">
        <v>0.014</v>
      </c>
      <c r="AG11" s="195">
        <v>0.00305</v>
      </c>
      <c r="AH11" s="195">
        <v>0.0131</v>
      </c>
      <c r="AI11" s="195">
        <v>0.311</v>
      </c>
      <c r="AJ11" s="195">
        <v>0.247</v>
      </c>
      <c r="AK11" s="195">
        <v>0.0798</v>
      </c>
      <c r="AL11" s="195">
        <v>1.42</v>
      </c>
      <c r="AM11" s="195">
        <v>3.33</v>
      </c>
      <c r="AN11" s="195">
        <v>0.198</v>
      </c>
      <c r="AO11" s="195">
        <v>0.223</v>
      </c>
      <c r="AP11" s="195">
        <v>0.0127</v>
      </c>
      <c r="AQ11" s="195">
        <v>0.247</v>
      </c>
      <c r="AR11" s="195">
        <v>0.215</v>
      </c>
      <c r="AS11" s="195">
        <v>0.218</v>
      </c>
      <c r="AT11" s="195">
        <v>0.98</v>
      </c>
      <c r="AU11" s="195">
        <v>2.41</v>
      </c>
      <c r="AV11" s="195">
        <v>0.0179</v>
      </c>
      <c r="AW11" s="195">
        <v>0.0116</v>
      </c>
      <c r="AX11" s="195">
        <v>0.0823</v>
      </c>
      <c r="AY11" s="195">
        <v>0.0113</v>
      </c>
      <c r="AZ11" s="195">
        <v>0.0238</v>
      </c>
      <c r="BA11" s="195">
        <v>1.37</v>
      </c>
      <c r="BB11" s="195">
        <v>0.092</v>
      </c>
      <c r="BC11" s="195">
        <v>0.036</v>
      </c>
      <c r="BD11" s="195">
        <v>0.0239</v>
      </c>
      <c r="BE11" s="195">
        <v>1.13</v>
      </c>
      <c r="BF11" s="195">
        <v>0.0268</v>
      </c>
      <c r="BG11" s="195">
        <v>0.023</v>
      </c>
      <c r="BH11" s="195">
        <v>0.0209</v>
      </c>
      <c r="BI11" s="195">
        <v>0.0266</v>
      </c>
      <c r="BJ11" s="195">
        <v>0.0242</v>
      </c>
      <c r="BK11" s="195">
        <v>0.0387</v>
      </c>
      <c r="BL11" s="195">
        <v>0.757</v>
      </c>
    </row>
    <row r="12" spans="1:64" ht="12">
      <c r="A12" s="193" t="s">
        <v>413</v>
      </c>
      <c r="B12" s="194" t="s">
        <v>411</v>
      </c>
      <c r="C12" s="194"/>
      <c r="D12" s="194"/>
      <c r="E12" s="195">
        <v>0.0452</v>
      </c>
      <c r="F12" s="195">
        <v>0.0877</v>
      </c>
      <c r="G12" s="195">
        <v>0.16</v>
      </c>
      <c r="H12" s="195">
        <v>0.101</v>
      </c>
      <c r="I12" s="195">
        <v>0.486</v>
      </c>
      <c r="J12" s="195">
        <v>0.074</v>
      </c>
      <c r="K12" s="195">
        <v>0.787</v>
      </c>
      <c r="L12" s="195">
        <v>0.24</v>
      </c>
      <c r="M12" s="195">
        <v>0.354</v>
      </c>
      <c r="N12" s="195">
        <v>8.85</v>
      </c>
      <c r="O12" s="195">
        <v>0.131</v>
      </c>
      <c r="P12" s="195">
        <v>5.69</v>
      </c>
      <c r="Q12" s="195">
        <v>0.574</v>
      </c>
      <c r="R12" s="195">
        <v>6.45</v>
      </c>
      <c r="S12" s="195">
        <v>0.0943</v>
      </c>
      <c r="T12" s="195">
        <v>0.62</v>
      </c>
      <c r="U12" s="195">
        <v>0.197</v>
      </c>
      <c r="V12" s="195">
        <v>0.0762</v>
      </c>
      <c r="W12" s="195">
        <v>0.0907</v>
      </c>
      <c r="X12" s="195">
        <v>1.85</v>
      </c>
      <c r="Y12" s="195">
        <v>0.103</v>
      </c>
      <c r="Z12" s="195">
        <v>0.145</v>
      </c>
      <c r="AA12" s="195">
        <v>0.713</v>
      </c>
      <c r="AB12" s="195">
        <v>2.71</v>
      </c>
      <c r="AC12" s="195">
        <v>0.0872</v>
      </c>
      <c r="AD12" s="195">
        <v>0.673</v>
      </c>
      <c r="AE12" s="195">
        <v>0.667</v>
      </c>
      <c r="AF12" s="195">
        <v>0.0458</v>
      </c>
      <c r="AG12" s="195">
        <v>0.00878</v>
      </c>
      <c r="AH12" s="195">
        <v>0.0688</v>
      </c>
      <c r="AI12" s="195">
        <v>7.56</v>
      </c>
      <c r="AJ12" s="195">
        <v>0.651</v>
      </c>
      <c r="AK12" s="195">
        <v>1.14</v>
      </c>
      <c r="AL12" s="195">
        <v>9.44</v>
      </c>
      <c r="AM12" s="195">
        <v>9.98</v>
      </c>
      <c r="AN12" s="195">
        <v>0.326</v>
      </c>
      <c r="AO12" s="195">
        <v>0.237</v>
      </c>
      <c r="AP12" s="195">
        <v>0.114</v>
      </c>
      <c r="AQ12" s="195">
        <v>0.293</v>
      </c>
      <c r="AR12" s="195">
        <v>0.227</v>
      </c>
      <c r="AS12" s="195">
        <v>0.229</v>
      </c>
      <c r="AT12" s="195">
        <v>12.4</v>
      </c>
      <c r="AU12" s="195">
        <v>8.37</v>
      </c>
      <c r="AV12" s="195">
        <v>0.468</v>
      </c>
      <c r="AW12" s="195">
        <v>0.0385</v>
      </c>
      <c r="AX12" s="195">
        <v>1.85</v>
      </c>
      <c r="AY12" s="195">
        <v>0.0835</v>
      </c>
      <c r="AZ12" s="195">
        <v>0.0686</v>
      </c>
      <c r="BA12" s="195">
        <v>4.6</v>
      </c>
      <c r="BB12" s="195">
        <v>0.917</v>
      </c>
      <c r="BC12" s="195">
        <v>1.94</v>
      </c>
      <c r="BD12" s="195">
        <v>0.139</v>
      </c>
      <c r="BE12" s="195">
        <v>10.5</v>
      </c>
      <c r="BF12" s="195">
        <v>0.336</v>
      </c>
      <c r="BG12" s="195">
        <v>0.0758</v>
      </c>
      <c r="BH12" s="195">
        <v>0.0938</v>
      </c>
      <c r="BI12" s="195">
        <v>0.0888</v>
      </c>
      <c r="BJ12" s="195">
        <v>0.101</v>
      </c>
      <c r="BK12" s="195">
        <v>1.17</v>
      </c>
      <c r="BL12" s="195">
        <v>6.25</v>
      </c>
    </row>
    <row r="13" spans="1:64" ht="12">
      <c r="A13" s="193" t="s">
        <v>15</v>
      </c>
      <c r="B13" s="194" t="s">
        <v>409</v>
      </c>
      <c r="C13" s="194"/>
      <c r="D13" s="194"/>
      <c r="E13" s="195">
        <v>1.05</v>
      </c>
      <c r="F13" s="195">
        <v>1.03</v>
      </c>
      <c r="G13" s="195">
        <v>0.778</v>
      </c>
      <c r="H13" s="195">
        <v>0.902</v>
      </c>
      <c r="I13" s="195">
        <v>0.747</v>
      </c>
      <c r="J13" s="195">
        <v>0.898</v>
      </c>
      <c r="K13" s="195">
        <v>1.28</v>
      </c>
      <c r="L13" s="195">
        <v>0.776</v>
      </c>
      <c r="M13" s="195">
        <v>0.943</v>
      </c>
      <c r="N13" s="195">
        <v>1.06</v>
      </c>
      <c r="O13" s="195">
        <v>0.845</v>
      </c>
      <c r="P13" s="195">
        <v>0.92</v>
      </c>
      <c r="Q13" s="195">
        <v>0.732</v>
      </c>
      <c r="R13" s="195">
        <v>0.597</v>
      </c>
      <c r="S13" s="195">
        <v>0.825</v>
      </c>
      <c r="T13" s="195">
        <v>0.937</v>
      </c>
      <c r="U13" s="195">
        <v>0.786</v>
      </c>
      <c r="V13" s="195">
        <v>0.982</v>
      </c>
      <c r="W13" s="195">
        <v>0.883</v>
      </c>
      <c r="X13" s="195">
        <v>1.23</v>
      </c>
      <c r="Y13" s="195">
        <v>0.867</v>
      </c>
      <c r="Z13" s="195">
        <v>0.892</v>
      </c>
      <c r="AA13" s="195">
        <v>1.07</v>
      </c>
      <c r="AB13" s="195">
        <v>1.27</v>
      </c>
      <c r="AC13" s="195">
        <v>1.02</v>
      </c>
      <c r="AD13" s="195">
        <v>0.944</v>
      </c>
      <c r="AE13" s="195">
        <v>1.09</v>
      </c>
      <c r="AF13" s="195">
        <v>0.925</v>
      </c>
      <c r="AG13" s="195">
        <v>0.723</v>
      </c>
      <c r="AH13" s="195">
        <v>0.729</v>
      </c>
      <c r="AI13" s="195">
        <v>0.531</v>
      </c>
      <c r="AJ13" s="195">
        <v>2.25</v>
      </c>
      <c r="AK13" s="195">
        <v>0.634</v>
      </c>
      <c r="AL13" s="195">
        <v>0.58</v>
      </c>
      <c r="AM13" s="195">
        <v>0.531</v>
      </c>
      <c r="AN13" s="195">
        <v>0.934</v>
      </c>
      <c r="AO13" s="195">
        <v>0.957</v>
      </c>
      <c r="AP13" s="195">
        <v>0.949</v>
      </c>
      <c r="AQ13" s="195">
        <v>0.995</v>
      </c>
      <c r="AR13" s="195">
        <v>1</v>
      </c>
      <c r="AS13" s="195">
        <v>0.989</v>
      </c>
      <c r="AT13" s="195">
        <v>0.644</v>
      </c>
      <c r="AU13" s="195">
        <v>0.796</v>
      </c>
      <c r="AV13" s="195">
        <v>1.49</v>
      </c>
      <c r="AW13" s="195">
        <v>1.04</v>
      </c>
      <c r="AX13" s="195">
        <v>0.826</v>
      </c>
      <c r="AY13" s="195">
        <v>1.05</v>
      </c>
      <c r="AZ13" s="195">
        <v>0.847</v>
      </c>
      <c r="BA13" s="195">
        <v>0.919</v>
      </c>
      <c r="BB13" s="195">
        <v>0.979</v>
      </c>
      <c r="BC13" s="195">
        <v>0.952</v>
      </c>
      <c r="BD13" s="195">
        <v>0.852</v>
      </c>
      <c r="BE13" s="195">
        <v>0.77</v>
      </c>
      <c r="BF13" s="195">
        <v>1.11</v>
      </c>
      <c r="BG13" s="195">
        <v>0.839</v>
      </c>
      <c r="BH13" s="195">
        <v>0.946</v>
      </c>
      <c r="BI13" s="195">
        <v>0.858</v>
      </c>
      <c r="BJ13" s="195">
        <v>0.929</v>
      </c>
      <c r="BK13" s="195">
        <v>1.17</v>
      </c>
      <c r="BL13" s="195">
        <v>0.642</v>
      </c>
    </row>
    <row r="14" spans="1:64" ht="12">
      <c r="A14" s="193" t="s">
        <v>414</v>
      </c>
      <c r="B14" s="194" t="s">
        <v>411</v>
      </c>
      <c r="C14" s="194"/>
      <c r="D14" s="194"/>
      <c r="E14" s="195">
        <v>0.485</v>
      </c>
      <c r="F14" s="195">
        <v>0.488</v>
      </c>
      <c r="G14" s="195">
        <v>0.583</v>
      </c>
      <c r="H14" s="195">
        <v>0.535</v>
      </c>
      <c r="I14" s="195">
        <v>0.596</v>
      </c>
      <c r="J14" s="195">
        <v>0.537</v>
      </c>
      <c r="K14" s="195">
        <v>0.412</v>
      </c>
      <c r="L14" s="195">
        <v>0.584</v>
      </c>
      <c r="M14" s="195">
        <v>0.52</v>
      </c>
      <c r="N14" s="195">
        <v>0.478</v>
      </c>
      <c r="O14" s="195">
        <v>0.557</v>
      </c>
      <c r="P14" s="195">
        <v>0.529</v>
      </c>
      <c r="Q14" s="195">
        <v>0.602</v>
      </c>
      <c r="R14" s="195">
        <v>0.661</v>
      </c>
      <c r="S14" s="195">
        <v>0.564</v>
      </c>
      <c r="T14" s="195">
        <v>0.522</v>
      </c>
      <c r="U14" s="195">
        <v>0.58</v>
      </c>
      <c r="V14" s="195">
        <v>0.506</v>
      </c>
      <c r="W14" s="195">
        <v>0.542</v>
      </c>
      <c r="X14" s="195">
        <v>0.425</v>
      </c>
      <c r="Y14" s="195">
        <v>0.548</v>
      </c>
      <c r="Z14" s="195">
        <v>0.539</v>
      </c>
      <c r="AA14" s="195">
        <v>0.476</v>
      </c>
      <c r="AB14" s="195">
        <v>0.416</v>
      </c>
      <c r="AC14" s="195">
        <v>0.493</v>
      </c>
      <c r="AD14" s="195">
        <v>0.52</v>
      </c>
      <c r="AE14" s="195">
        <v>0.469</v>
      </c>
      <c r="AF14" s="195">
        <v>0.527</v>
      </c>
      <c r="AG14" s="195">
        <v>0.606</v>
      </c>
      <c r="AH14" s="195">
        <v>0.603</v>
      </c>
      <c r="AI14" s="195">
        <v>0.692</v>
      </c>
      <c r="AJ14" s="195">
        <v>0.21</v>
      </c>
      <c r="AK14" s="195">
        <v>0.644</v>
      </c>
      <c r="AL14" s="195">
        <v>0.669</v>
      </c>
      <c r="AM14" s="195">
        <v>0.692</v>
      </c>
      <c r="AN14" s="195">
        <v>0.523</v>
      </c>
      <c r="AO14" s="195">
        <v>0.515</v>
      </c>
      <c r="AP14" s="195">
        <v>0.518</v>
      </c>
      <c r="AQ14" s="195">
        <v>0.502</v>
      </c>
      <c r="AR14" s="195">
        <v>0.498</v>
      </c>
      <c r="AS14" s="195">
        <v>0.504</v>
      </c>
      <c r="AT14" s="195">
        <v>0.64</v>
      </c>
      <c r="AU14" s="195">
        <v>0.576</v>
      </c>
      <c r="AV14" s="195">
        <v>0.356</v>
      </c>
      <c r="AW14" s="195">
        <v>0.486</v>
      </c>
      <c r="AX14" s="195">
        <v>0.564</v>
      </c>
      <c r="AY14" s="195">
        <v>0.483</v>
      </c>
      <c r="AZ14" s="195">
        <v>0.556</v>
      </c>
      <c r="BA14" s="195">
        <v>0.529</v>
      </c>
      <c r="BB14" s="195">
        <v>0.507</v>
      </c>
      <c r="BC14" s="195">
        <v>0.517</v>
      </c>
      <c r="BD14" s="195">
        <v>0.554</v>
      </c>
      <c r="BE14" s="195">
        <v>0.586</v>
      </c>
      <c r="BF14" s="195">
        <v>0.463</v>
      </c>
      <c r="BG14" s="195">
        <v>0.559</v>
      </c>
      <c r="BH14" s="195">
        <v>0.519</v>
      </c>
      <c r="BI14" s="195">
        <v>0.552</v>
      </c>
      <c r="BJ14" s="195">
        <v>0.525</v>
      </c>
      <c r="BK14" s="195">
        <v>0.446</v>
      </c>
      <c r="BL14" s="195">
        <v>0.641</v>
      </c>
    </row>
    <row r="15" spans="1:64" ht="12">
      <c r="A15" s="193" t="s">
        <v>415</v>
      </c>
      <c r="B15" s="194" t="s">
        <v>409</v>
      </c>
      <c r="C15" s="194"/>
      <c r="D15" s="194"/>
      <c r="E15" s="195">
        <v>0.15</v>
      </c>
      <c r="F15" s="195">
        <v>0.144</v>
      </c>
      <c r="G15" s="195">
        <v>0.0023</v>
      </c>
      <c r="H15" s="195">
        <v>0.142</v>
      </c>
      <c r="I15" s="195">
        <v>0.0589</v>
      </c>
      <c r="J15" s="195">
        <v>-0.0121</v>
      </c>
      <c r="K15" s="195">
        <v>0.273</v>
      </c>
      <c r="L15" s="195">
        <v>0.111</v>
      </c>
      <c r="M15" s="195">
        <v>0.0958</v>
      </c>
      <c r="N15" s="195">
        <v>-0.686</v>
      </c>
      <c r="O15" s="195">
        <v>-0.0156</v>
      </c>
      <c r="P15" s="195">
        <v>0.426</v>
      </c>
      <c r="Q15" s="195">
        <v>0.0105</v>
      </c>
      <c r="R15" s="195">
        <v>0.403</v>
      </c>
      <c r="S15" s="195">
        <v>-0.119</v>
      </c>
      <c r="T15" s="195">
        <v>-0.0956</v>
      </c>
      <c r="U15" s="195">
        <v>-0.0477</v>
      </c>
      <c r="V15" s="195">
        <v>0.069</v>
      </c>
      <c r="W15" s="195">
        <v>0.177</v>
      </c>
      <c r="X15" s="195">
        <v>0.348</v>
      </c>
      <c r="Y15" s="195">
        <v>0.217</v>
      </c>
      <c r="Z15" s="195">
        <v>0.163</v>
      </c>
      <c r="AA15" s="195">
        <v>-0.0985</v>
      </c>
      <c r="AB15" s="195">
        <v>0.452</v>
      </c>
      <c r="AC15" s="195">
        <v>0.114</v>
      </c>
      <c r="AD15" s="195">
        <v>-0.277</v>
      </c>
      <c r="AE15" s="195">
        <v>0.235</v>
      </c>
      <c r="AF15" s="195">
        <v>0.192</v>
      </c>
      <c r="AG15" s="195">
        <v>0.436</v>
      </c>
      <c r="AH15" s="195">
        <v>0.381</v>
      </c>
      <c r="AI15" s="195">
        <v>-0.0452</v>
      </c>
      <c r="AJ15" s="195">
        <v>-0.232</v>
      </c>
      <c r="AK15" s="195">
        <v>0.409</v>
      </c>
      <c r="AL15" s="195">
        <v>-0.87</v>
      </c>
      <c r="AM15" s="195">
        <v>-0.574</v>
      </c>
      <c r="AN15" s="195">
        <v>0.0235</v>
      </c>
      <c r="AO15" s="195">
        <v>0.0011</v>
      </c>
      <c r="AP15" s="195">
        <v>0.409</v>
      </c>
      <c r="AQ15" s="195">
        <v>0.0239</v>
      </c>
      <c r="AR15" s="195">
        <v>-0.000495</v>
      </c>
      <c r="AS15" s="195">
        <v>-0.0039</v>
      </c>
      <c r="AT15" s="195">
        <v>-0.629</v>
      </c>
      <c r="AU15" s="195">
        <v>-0.621</v>
      </c>
      <c r="AV15" s="195">
        <v>0.251</v>
      </c>
      <c r="AW15" s="195">
        <v>0.0166</v>
      </c>
      <c r="AX15" s="195">
        <v>0.528</v>
      </c>
      <c r="AY15" s="195">
        <v>0.0679</v>
      </c>
      <c r="AZ15" s="195">
        <v>-0.11</v>
      </c>
      <c r="BA15" s="195">
        <v>-0.0753</v>
      </c>
      <c r="BB15" s="195">
        <v>-0.0621</v>
      </c>
      <c r="BC15" s="195">
        <v>0.255</v>
      </c>
      <c r="BD15" s="195">
        <v>-0.0544</v>
      </c>
      <c r="BE15" s="195">
        <v>-0.327</v>
      </c>
      <c r="BF15" s="195">
        <v>0.232</v>
      </c>
      <c r="BG15" s="195">
        <v>0.0221</v>
      </c>
      <c r="BH15" s="195">
        <v>0.154</v>
      </c>
      <c r="BI15" s="195">
        <v>0.00474</v>
      </c>
      <c r="BJ15" s="195">
        <v>-0.197</v>
      </c>
      <c r="BK15" s="195">
        <v>0.186</v>
      </c>
      <c r="BL15" s="195">
        <v>-0.535</v>
      </c>
    </row>
    <row r="16" spans="1:64" ht="12">
      <c r="A16" s="193" t="s">
        <v>416</v>
      </c>
      <c r="B16" s="194" t="s">
        <v>417</v>
      </c>
      <c r="C16" s="194"/>
      <c r="D16" s="194"/>
      <c r="E16" s="195">
        <v>2.06</v>
      </c>
      <c r="F16" s="195">
        <v>5.44</v>
      </c>
      <c r="G16" s="195">
        <v>1.59</v>
      </c>
      <c r="H16" s="195">
        <v>3.53</v>
      </c>
      <c r="I16" s="195">
        <v>1.49</v>
      </c>
      <c r="J16" s="195">
        <v>3.64</v>
      </c>
      <c r="K16" s="195">
        <v>1.41</v>
      </c>
      <c r="L16" s="195">
        <v>1.67</v>
      </c>
      <c r="M16" s="195">
        <v>2.14</v>
      </c>
      <c r="N16" s="195">
        <v>1.36</v>
      </c>
      <c r="O16" s="195">
        <v>1.13</v>
      </c>
      <c r="P16" s="195">
        <v>1.98</v>
      </c>
      <c r="Q16" s="195">
        <v>0.653</v>
      </c>
      <c r="R16" s="195">
        <v>1.17</v>
      </c>
      <c r="S16" s="195">
        <v>1.76</v>
      </c>
      <c r="T16" s="195">
        <v>1.35</v>
      </c>
      <c r="U16" s="195">
        <v>2.13</v>
      </c>
      <c r="V16" s="195">
        <v>2.2</v>
      </c>
      <c r="W16" s="195">
        <v>2.17</v>
      </c>
      <c r="X16" s="195">
        <v>1.54</v>
      </c>
      <c r="Y16" s="195">
        <v>1.9</v>
      </c>
      <c r="Z16" s="195">
        <v>0.924</v>
      </c>
      <c r="AA16" s="195">
        <v>0.808</v>
      </c>
      <c r="AB16" s="195">
        <v>1.31</v>
      </c>
      <c r="AC16" s="195">
        <v>2.75</v>
      </c>
      <c r="AD16" s="195">
        <v>3.02</v>
      </c>
      <c r="AE16" s="195">
        <v>1.57</v>
      </c>
      <c r="AF16" s="195">
        <v>3.32</v>
      </c>
      <c r="AG16" s="195">
        <v>15.5</v>
      </c>
      <c r="AH16" s="195">
        <v>7.56</v>
      </c>
      <c r="AI16" s="195">
        <v>3.25</v>
      </c>
      <c r="AJ16" s="195">
        <v>1.21</v>
      </c>
      <c r="AK16" s="195">
        <v>1.07</v>
      </c>
      <c r="AL16" s="195">
        <v>0.462</v>
      </c>
      <c r="AM16" s="195">
        <v>0</v>
      </c>
      <c r="AN16" s="195">
        <v>0</v>
      </c>
      <c r="AO16" s="195">
        <v>0</v>
      </c>
      <c r="AP16" s="195">
        <v>6.37</v>
      </c>
      <c r="AQ16" s="195">
        <v>0</v>
      </c>
      <c r="AR16" s="195">
        <v>0</v>
      </c>
      <c r="AS16" s="195">
        <v>0</v>
      </c>
      <c r="AT16" s="195">
        <v>3.88</v>
      </c>
      <c r="AU16" s="195">
        <v>0.236</v>
      </c>
      <c r="AV16" s="195">
        <v>2.72</v>
      </c>
      <c r="AW16" s="195">
        <v>2.76</v>
      </c>
      <c r="AX16" s="195">
        <v>1.74</v>
      </c>
      <c r="AY16" s="195">
        <v>3.45</v>
      </c>
      <c r="AZ16" s="195">
        <v>4.06</v>
      </c>
      <c r="BA16" s="195">
        <v>0.285</v>
      </c>
      <c r="BB16" s="195">
        <v>1.49</v>
      </c>
      <c r="BC16" s="195">
        <v>5.4</v>
      </c>
      <c r="BD16" s="195">
        <v>5.86</v>
      </c>
      <c r="BE16" s="195">
        <v>0.869</v>
      </c>
      <c r="BF16" s="195">
        <v>1.75</v>
      </c>
      <c r="BG16" s="195">
        <v>2.08</v>
      </c>
      <c r="BH16" s="195">
        <v>2.03</v>
      </c>
      <c r="BI16" s="195">
        <v>1.84</v>
      </c>
      <c r="BJ16" s="195">
        <v>2.75</v>
      </c>
      <c r="BK16" s="195">
        <v>2</v>
      </c>
      <c r="BL16" s="195">
        <v>0.901</v>
      </c>
    </row>
    <row r="17" spans="1:64" ht="12">
      <c r="A17" s="193" t="s">
        <v>418</v>
      </c>
      <c r="B17" s="194" t="s">
        <v>417</v>
      </c>
      <c r="C17" s="194"/>
      <c r="D17" s="194"/>
      <c r="E17" s="195">
        <v>1.76</v>
      </c>
      <c r="F17" s="195">
        <v>2.91</v>
      </c>
      <c r="G17" s="195">
        <v>1.19</v>
      </c>
      <c r="H17" s="195">
        <v>2.19</v>
      </c>
      <c r="I17" s="195">
        <v>1.18</v>
      </c>
      <c r="J17" s="195">
        <v>2.5</v>
      </c>
      <c r="K17" s="195">
        <v>1.31</v>
      </c>
      <c r="L17" s="195">
        <v>1.29</v>
      </c>
      <c r="M17" s="195">
        <v>1.54</v>
      </c>
      <c r="N17" s="195">
        <v>0.771</v>
      </c>
      <c r="O17" s="195">
        <v>1</v>
      </c>
      <c r="P17" s="195">
        <v>1.33</v>
      </c>
      <c r="Q17" s="195">
        <v>0.603</v>
      </c>
      <c r="R17" s="195">
        <v>1.01</v>
      </c>
      <c r="S17" s="195">
        <v>1.37</v>
      </c>
      <c r="T17" s="195">
        <v>0.919</v>
      </c>
      <c r="U17" s="195">
        <v>1.44</v>
      </c>
      <c r="V17" s="195">
        <v>1.61</v>
      </c>
      <c r="W17" s="195">
        <v>1.64</v>
      </c>
      <c r="X17" s="195">
        <v>1.21</v>
      </c>
      <c r="Y17" s="195">
        <v>1.51</v>
      </c>
      <c r="Z17" s="195">
        <v>0.885</v>
      </c>
      <c r="AA17" s="195">
        <v>1.89</v>
      </c>
      <c r="AB17" s="195">
        <v>1.14</v>
      </c>
      <c r="AC17" s="195">
        <v>1.95</v>
      </c>
      <c r="AD17" s="195">
        <v>1.8</v>
      </c>
      <c r="AE17" s="195">
        <v>1.18</v>
      </c>
      <c r="AF17" s="195">
        <v>2.29</v>
      </c>
      <c r="AG17" s="195">
        <v>8.7</v>
      </c>
      <c r="AH17" s="195">
        <v>4.62</v>
      </c>
      <c r="AI17" s="195">
        <v>1.88</v>
      </c>
      <c r="AJ17" s="195">
        <v>0.809</v>
      </c>
      <c r="AK17" s="195">
        <v>1.02</v>
      </c>
      <c r="AL17" s="195">
        <v>0.414</v>
      </c>
      <c r="AM17" s="195">
        <v>0</v>
      </c>
      <c r="AN17" s="195">
        <v>0</v>
      </c>
      <c r="AO17" s="195">
        <v>0</v>
      </c>
      <c r="AP17" s="195">
        <v>3.65</v>
      </c>
      <c r="AQ17" s="195">
        <v>0</v>
      </c>
      <c r="AR17" s="195">
        <v>0</v>
      </c>
      <c r="AS17" s="195">
        <v>0</v>
      </c>
      <c r="AT17" s="195">
        <v>1.95</v>
      </c>
      <c r="AU17" s="195">
        <v>0.19</v>
      </c>
      <c r="AV17" s="195">
        <v>1.91</v>
      </c>
      <c r="AW17" s="195">
        <v>2.09</v>
      </c>
      <c r="AX17" s="195">
        <v>1.41</v>
      </c>
      <c r="AY17" s="195">
        <v>2.43</v>
      </c>
      <c r="AZ17" s="195">
        <v>2.24</v>
      </c>
      <c r="BA17" s="195">
        <v>0.231</v>
      </c>
      <c r="BB17" s="195">
        <v>1.14</v>
      </c>
      <c r="BC17" s="195">
        <v>2.66</v>
      </c>
      <c r="BD17" s="195">
        <v>2.73</v>
      </c>
      <c r="BE17" s="195">
        <v>0.626</v>
      </c>
      <c r="BF17" s="195">
        <v>1.3</v>
      </c>
      <c r="BG17" s="195">
        <v>1.53</v>
      </c>
      <c r="BH17" s="195">
        <v>1.46</v>
      </c>
      <c r="BI17" s="195">
        <v>1.33</v>
      </c>
      <c r="BJ17" s="195">
        <v>1.73</v>
      </c>
      <c r="BK17" s="195">
        <v>1.39</v>
      </c>
      <c r="BL17" s="195">
        <v>0.708</v>
      </c>
    </row>
    <row r="18" spans="1:64" ht="12">
      <c r="A18" s="193" t="s">
        <v>419</v>
      </c>
      <c r="B18" s="194" t="s">
        <v>417</v>
      </c>
      <c r="C18" s="194"/>
      <c r="D18" s="194"/>
      <c r="E18" s="195">
        <v>2.51</v>
      </c>
      <c r="F18" s="195">
        <v>3.62</v>
      </c>
      <c r="G18" s="195">
        <v>1.69</v>
      </c>
      <c r="H18" s="195">
        <v>2.86</v>
      </c>
      <c r="I18" s="195">
        <v>1.62</v>
      </c>
      <c r="J18" s="195">
        <v>3.24</v>
      </c>
      <c r="K18" s="195">
        <v>1.91</v>
      </c>
      <c r="L18" s="195">
        <v>1.92</v>
      </c>
      <c r="M18" s="195">
        <v>2.07</v>
      </c>
      <c r="N18" s="195">
        <v>0.974</v>
      </c>
      <c r="O18" s="195">
        <v>1.45</v>
      </c>
      <c r="P18" s="195">
        <v>1.81</v>
      </c>
      <c r="Q18" s="195">
        <v>0.876</v>
      </c>
      <c r="R18" s="195">
        <v>1.45</v>
      </c>
      <c r="S18" s="195">
        <v>1.9</v>
      </c>
      <c r="T18" s="195">
        <v>1.21</v>
      </c>
      <c r="U18" s="195">
        <v>1.88</v>
      </c>
      <c r="V18" s="195">
        <v>2.21</v>
      </c>
      <c r="W18" s="195">
        <v>2.4</v>
      </c>
      <c r="X18" s="195">
        <v>1.76</v>
      </c>
      <c r="Y18" s="195">
        <v>2.25</v>
      </c>
      <c r="Z18" s="195">
        <v>1.34</v>
      </c>
      <c r="AA18" s="195">
        <v>2.57</v>
      </c>
      <c r="AB18" s="195">
        <v>1.58</v>
      </c>
      <c r="AC18" s="195">
        <v>2.57</v>
      </c>
      <c r="AD18" s="195">
        <v>2.25</v>
      </c>
      <c r="AE18" s="195">
        <v>1.67</v>
      </c>
      <c r="AF18" s="195">
        <v>3.2</v>
      </c>
      <c r="AG18" s="195">
        <v>9.92</v>
      </c>
      <c r="AH18" s="195">
        <v>5.58</v>
      </c>
      <c r="AI18" s="195">
        <v>2.11</v>
      </c>
      <c r="AJ18" s="195">
        <v>0.954</v>
      </c>
      <c r="AK18" s="195">
        <v>1.49</v>
      </c>
      <c r="AL18" s="195">
        <v>0.599</v>
      </c>
      <c r="AM18" s="195">
        <v>0</v>
      </c>
      <c r="AN18" s="195">
        <v>0</v>
      </c>
      <c r="AO18" s="195">
        <v>0</v>
      </c>
      <c r="AP18" s="195">
        <v>4.74</v>
      </c>
      <c r="AQ18" s="195">
        <v>0</v>
      </c>
      <c r="AR18" s="195">
        <v>0</v>
      </c>
      <c r="AS18" s="195">
        <v>0</v>
      </c>
      <c r="AT18" s="195">
        <v>2</v>
      </c>
      <c r="AU18" s="195">
        <v>0.25</v>
      </c>
      <c r="AV18" s="195">
        <v>2.48</v>
      </c>
      <c r="AW18" s="195">
        <v>2.8</v>
      </c>
      <c r="AX18" s="195">
        <v>1.96</v>
      </c>
      <c r="AY18" s="195">
        <v>3.2</v>
      </c>
      <c r="AZ18" s="195">
        <v>2.66</v>
      </c>
      <c r="BA18" s="195">
        <v>0.32</v>
      </c>
      <c r="BB18" s="195">
        <v>1.5</v>
      </c>
      <c r="BC18" s="195">
        <v>3.06</v>
      </c>
      <c r="BD18" s="195">
        <v>3.13</v>
      </c>
      <c r="BE18" s="195">
        <v>0.865</v>
      </c>
      <c r="BF18" s="195">
        <v>1.79</v>
      </c>
      <c r="BG18" s="195">
        <v>2.09</v>
      </c>
      <c r="BH18" s="195">
        <v>1.99</v>
      </c>
      <c r="BI18" s="195">
        <v>1.78</v>
      </c>
      <c r="BJ18" s="195">
        <v>2.19</v>
      </c>
      <c r="BK18" s="195">
        <v>1.87</v>
      </c>
      <c r="BL18" s="195">
        <v>0.984</v>
      </c>
    </row>
    <row r="19" spans="1:64" ht="12">
      <c r="A19" s="193" t="s">
        <v>420</v>
      </c>
      <c r="B19" s="194" t="s">
        <v>417</v>
      </c>
      <c r="C19" s="194"/>
      <c r="D19" s="194"/>
      <c r="E19" s="195">
        <v>4.25</v>
      </c>
      <c r="F19" s="195">
        <v>5.47</v>
      </c>
      <c r="G19" s="195">
        <v>2.86</v>
      </c>
      <c r="H19" s="195">
        <v>4.39</v>
      </c>
      <c r="I19" s="195">
        <v>2.53</v>
      </c>
      <c r="J19" s="195">
        <v>4.8</v>
      </c>
      <c r="K19" s="195">
        <v>3.3</v>
      </c>
      <c r="L19" s="195">
        <v>3.35</v>
      </c>
      <c r="M19" s="195">
        <v>3.36</v>
      </c>
      <c r="N19" s="195">
        <v>1.37</v>
      </c>
      <c r="O19" s="195">
        <v>2.52</v>
      </c>
      <c r="P19" s="195">
        <v>3.04</v>
      </c>
      <c r="Q19" s="195">
        <v>1.55</v>
      </c>
      <c r="R19" s="195">
        <v>2.51</v>
      </c>
      <c r="S19" s="195">
        <v>3.01</v>
      </c>
      <c r="T19" s="195">
        <v>1.87</v>
      </c>
      <c r="U19" s="195">
        <v>2.92</v>
      </c>
      <c r="V19" s="195">
        <v>3.69</v>
      </c>
      <c r="W19" s="195">
        <v>4.13</v>
      </c>
      <c r="X19" s="195">
        <v>3.19</v>
      </c>
      <c r="Y19" s="195">
        <v>3.96</v>
      </c>
      <c r="Z19" s="195">
        <v>2.54</v>
      </c>
      <c r="AA19" s="195">
        <v>3.01</v>
      </c>
      <c r="AB19" s="195">
        <v>2.75</v>
      </c>
      <c r="AC19" s="195">
        <v>4.17</v>
      </c>
      <c r="AD19" s="195">
        <v>3.18</v>
      </c>
      <c r="AE19" s="195">
        <v>2.89</v>
      </c>
      <c r="AF19" s="195">
        <v>5.4</v>
      </c>
      <c r="AG19" s="195">
        <v>12.4</v>
      </c>
      <c r="AH19" s="195">
        <v>7.4</v>
      </c>
      <c r="AI19" s="195">
        <v>3.2</v>
      </c>
      <c r="AJ19" s="195">
        <v>1.31</v>
      </c>
      <c r="AK19" s="195">
        <v>2.65</v>
      </c>
      <c r="AL19" s="195">
        <v>1.13</v>
      </c>
      <c r="AM19" s="195">
        <v>0</v>
      </c>
      <c r="AN19" s="195">
        <v>0</v>
      </c>
      <c r="AO19" s="195">
        <v>0</v>
      </c>
      <c r="AP19" s="195">
        <v>7.32</v>
      </c>
      <c r="AQ19" s="195">
        <v>0</v>
      </c>
      <c r="AR19" s="195">
        <v>0</v>
      </c>
      <c r="AS19" s="195">
        <v>0</v>
      </c>
      <c r="AT19" s="195">
        <v>2.5</v>
      </c>
      <c r="AU19" s="195">
        <v>0.383</v>
      </c>
      <c r="AV19" s="195">
        <v>3.93</v>
      </c>
      <c r="AW19" s="195">
        <v>4.46</v>
      </c>
      <c r="AX19" s="195">
        <v>3.22</v>
      </c>
      <c r="AY19" s="195">
        <v>5.01</v>
      </c>
      <c r="AZ19" s="195">
        <v>3.77</v>
      </c>
      <c r="BA19" s="195">
        <v>0.501</v>
      </c>
      <c r="BB19" s="195">
        <v>2.28</v>
      </c>
      <c r="BC19" s="195">
        <v>4.34</v>
      </c>
      <c r="BD19" s="195">
        <v>4.24</v>
      </c>
      <c r="BE19" s="195">
        <v>1.37</v>
      </c>
      <c r="BF19" s="195">
        <v>3.09</v>
      </c>
      <c r="BG19" s="195">
        <v>3.54</v>
      </c>
      <c r="BH19" s="195">
        <v>3.46</v>
      </c>
      <c r="BI19" s="195">
        <v>3.06</v>
      </c>
      <c r="BJ19" s="195">
        <v>3.37</v>
      </c>
      <c r="BK19" s="195">
        <v>3.06</v>
      </c>
      <c r="BL19" s="195">
        <v>1.54</v>
      </c>
    </row>
    <row r="20" spans="1:64" ht="12">
      <c r="A20" s="193" t="s">
        <v>421</v>
      </c>
      <c r="B20" s="194" t="s">
        <v>417</v>
      </c>
      <c r="C20" s="194"/>
      <c r="D20" s="194"/>
      <c r="E20" s="195">
        <v>6.94</v>
      </c>
      <c r="F20" s="195">
        <v>7.75</v>
      </c>
      <c r="G20" s="195">
        <v>4.56</v>
      </c>
      <c r="H20" s="195">
        <v>6.33</v>
      </c>
      <c r="I20" s="195">
        <v>3.94</v>
      </c>
      <c r="J20" s="195">
        <v>6.78</v>
      </c>
      <c r="K20" s="195">
        <v>5.71</v>
      </c>
      <c r="L20" s="195">
        <v>5.48</v>
      </c>
      <c r="M20" s="195">
        <v>5.25</v>
      </c>
      <c r="N20" s="195">
        <v>1.84</v>
      </c>
      <c r="O20" s="195">
        <v>4.34</v>
      </c>
      <c r="P20" s="195">
        <v>4.79</v>
      </c>
      <c r="Q20" s="195">
        <v>2.69</v>
      </c>
      <c r="R20" s="195">
        <v>4.21</v>
      </c>
      <c r="S20" s="195">
        <v>4.69</v>
      </c>
      <c r="T20" s="195">
        <v>2.82</v>
      </c>
      <c r="U20" s="195">
        <v>4.39</v>
      </c>
      <c r="V20" s="195">
        <v>5.95</v>
      </c>
      <c r="W20" s="195">
        <v>6.73</v>
      </c>
      <c r="X20" s="195">
        <v>5.44</v>
      </c>
      <c r="Y20" s="195">
        <v>6.62</v>
      </c>
      <c r="Z20" s="195">
        <v>4.64</v>
      </c>
      <c r="AA20" s="195">
        <v>3.95</v>
      </c>
      <c r="AB20" s="195">
        <v>4.68</v>
      </c>
      <c r="AC20" s="195">
        <v>6.66</v>
      </c>
      <c r="AD20" s="195">
        <v>4.17</v>
      </c>
      <c r="AE20" s="195">
        <v>4.8</v>
      </c>
      <c r="AF20" s="195">
        <v>8.36</v>
      </c>
      <c r="AG20" s="195">
        <v>14.1</v>
      </c>
      <c r="AH20" s="195">
        <v>9.12</v>
      </c>
      <c r="AI20" s="195">
        <v>4.86</v>
      </c>
      <c r="AJ20" s="195">
        <v>1.72</v>
      </c>
      <c r="AK20" s="195">
        <v>4.57</v>
      </c>
      <c r="AL20" s="195">
        <v>2.02</v>
      </c>
      <c r="AM20" s="195">
        <v>0</v>
      </c>
      <c r="AN20" s="195">
        <v>0</v>
      </c>
      <c r="AO20" s="195">
        <v>0</v>
      </c>
      <c r="AP20" s="195">
        <v>10.3</v>
      </c>
      <c r="AQ20" s="195">
        <v>0</v>
      </c>
      <c r="AR20" s="195">
        <v>0</v>
      </c>
      <c r="AS20" s="195">
        <v>0</v>
      </c>
      <c r="AT20" s="195">
        <v>2.98</v>
      </c>
      <c r="AU20" s="195">
        <v>0.566</v>
      </c>
      <c r="AV20" s="195">
        <v>6.16</v>
      </c>
      <c r="AW20" s="195">
        <v>7.07</v>
      </c>
      <c r="AX20" s="195">
        <v>5.21</v>
      </c>
      <c r="AY20" s="195">
        <v>7.68</v>
      </c>
      <c r="AZ20" s="195">
        <v>5.11</v>
      </c>
      <c r="BA20" s="195">
        <v>0.737</v>
      </c>
      <c r="BB20" s="195">
        <v>3.39</v>
      </c>
      <c r="BC20" s="195">
        <v>5.92</v>
      </c>
      <c r="BD20" s="195">
        <v>5.39</v>
      </c>
      <c r="BE20" s="195">
        <v>2.06</v>
      </c>
      <c r="BF20" s="195">
        <v>5.19</v>
      </c>
      <c r="BG20" s="195">
        <v>5.74</v>
      </c>
      <c r="BH20" s="195">
        <v>5.83</v>
      </c>
      <c r="BI20" s="195">
        <v>5.03</v>
      </c>
      <c r="BJ20" s="195">
        <v>4.9</v>
      </c>
      <c r="BK20" s="195">
        <v>4.78</v>
      </c>
      <c r="BL20" s="195">
        <v>2.38</v>
      </c>
    </row>
    <row r="21" spans="1:64" ht="12">
      <c r="A21" s="193" t="s">
        <v>422</v>
      </c>
      <c r="B21" s="194" t="s">
        <v>417</v>
      </c>
      <c r="C21" s="194"/>
      <c r="D21" s="194"/>
      <c r="E21" s="195">
        <v>8.49</v>
      </c>
      <c r="F21" s="195">
        <v>8.14</v>
      </c>
      <c r="G21" s="195">
        <v>5.3</v>
      </c>
      <c r="H21" s="195">
        <v>6.76</v>
      </c>
      <c r="I21" s="195">
        <v>4.69</v>
      </c>
      <c r="J21" s="195">
        <v>7.07</v>
      </c>
      <c r="K21" s="195">
        <v>7.44</v>
      </c>
      <c r="L21" s="195">
        <v>6.43</v>
      </c>
      <c r="M21" s="195">
        <v>6.06</v>
      </c>
      <c r="N21" s="195">
        <v>1.87</v>
      </c>
      <c r="O21" s="195">
        <v>5.58</v>
      </c>
      <c r="P21" s="195">
        <v>5.54</v>
      </c>
      <c r="Q21" s="195">
        <v>3.51</v>
      </c>
      <c r="R21" s="195">
        <v>5.21</v>
      </c>
      <c r="S21" s="195">
        <v>5.53</v>
      </c>
      <c r="T21" s="195">
        <v>3.26</v>
      </c>
      <c r="U21" s="195">
        <v>4.96</v>
      </c>
      <c r="V21" s="195">
        <v>7.11</v>
      </c>
      <c r="W21" s="195">
        <v>7.98</v>
      </c>
      <c r="X21" s="195">
        <v>6.64</v>
      </c>
      <c r="Y21" s="195">
        <v>8.09</v>
      </c>
      <c r="Z21" s="195">
        <v>6.32</v>
      </c>
      <c r="AA21" s="195">
        <v>4.43</v>
      </c>
      <c r="AB21" s="195">
        <v>5.89</v>
      </c>
      <c r="AC21" s="195">
        <v>7.96</v>
      </c>
      <c r="AD21" s="195">
        <v>3.98</v>
      </c>
      <c r="AE21" s="195">
        <v>5.86</v>
      </c>
      <c r="AF21" s="195">
        <v>9.18</v>
      </c>
      <c r="AG21" s="195">
        <v>11.4</v>
      </c>
      <c r="AH21" s="195">
        <v>8.37</v>
      </c>
      <c r="AI21" s="195">
        <v>5.24</v>
      </c>
      <c r="AJ21" s="195">
        <v>1.72</v>
      </c>
      <c r="AK21" s="195">
        <v>5.83</v>
      </c>
      <c r="AL21" s="195">
        <v>2.63</v>
      </c>
      <c r="AM21" s="195">
        <v>0</v>
      </c>
      <c r="AN21" s="195">
        <v>0</v>
      </c>
      <c r="AO21" s="195">
        <v>0</v>
      </c>
      <c r="AP21" s="195">
        <v>10.6</v>
      </c>
      <c r="AQ21" s="195">
        <v>0</v>
      </c>
      <c r="AR21" s="195">
        <v>0</v>
      </c>
      <c r="AS21" s="195">
        <v>0</v>
      </c>
      <c r="AT21" s="195">
        <v>2.7</v>
      </c>
      <c r="AU21" s="195">
        <v>0.608</v>
      </c>
      <c r="AV21" s="195">
        <v>7.26</v>
      </c>
      <c r="AW21" s="195">
        <v>8.54</v>
      </c>
      <c r="AX21" s="195">
        <v>6.47</v>
      </c>
      <c r="AY21" s="195">
        <v>8.86</v>
      </c>
      <c r="AZ21" s="195">
        <v>5.28</v>
      </c>
      <c r="BA21" s="195">
        <v>0.796</v>
      </c>
      <c r="BB21" s="195">
        <v>3.75</v>
      </c>
      <c r="BC21" s="195">
        <v>6.25</v>
      </c>
      <c r="BD21" s="195">
        <v>5.23</v>
      </c>
      <c r="BE21" s="195">
        <v>2.26</v>
      </c>
      <c r="BF21" s="195">
        <v>6.43</v>
      </c>
      <c r="BG21" s="195">
        <v>6.7</v>
      </c>
      <c r="BH21" s="195">
        <v>7.18</v>
      </c>
      <c r="BI21" s="195">
        <v>6</v>
      </c>
      <c r="BJ21" s="195">
        <v>5.22</v>
      </c>
      <c r="BK21" s="195">
        <v>5.4</v>
      </c>
      <c r="BL21" s="195">
        <v>2.78</v>
      </c>
    </row>
    <row r="22" spans="1:64" ht="12">
      <c r="A22" s="193" t="s">
        <v>423</v>
      </c>
      <c r="B22" s="194" t="s">
        <v>417</v>
      </c>
      <c r="C22" s="194"/>
      <c r="D22" s="194"/>
      <c r="E22" s="195">
        <v>10.1</v>
      </c>
      <c r="F22" s="195">
        <v>8.55</v>
      </c>
      <c r="G22" s="195">
        <v>5.89</v>
      </c>
      <c r="H22" s="195">
        <v>7.24</v>
      </c>
      <c r="I22" s="195">
        <v>5.46</v>
      </c>
      <c r="J22" s="195">
        <v>7.24</v>
      </c>
      <c r="K22" s="195">
        <v>9.27</v>
      </c>
      <c r="L22" s="195">
        <v>7.09</v>
      </c>
      <c r="M22" s="195">
        <v>6.74</v>
      </c>
      <c r="N22" s="195">
        <v>1.91</v>
      </c>
      <c r="O22" s="195">
        <v>6.84</v>
      </c>
      <c r="P22" s="195">
        <v>6.17</v>
      </c>
      <c r="Q22" s="195">
        <v>4.38</v>
      </c>
      <c r="R22" s="195">
        <v>6.13</v>
      </c>
      <c r="S22" s="195">
        <v>6.36</v>
      </c>
      <c r="T22" s="195">
        <v>3.72</v>
      </c>
      <c r="U22" s="195">
        <v>5.47</v>
      </c>
      <c r="V22" s="195">
        <v>8.11</v>
      </c>
      <c r="W22" s="195">
        <v>8.99</v>
      </c>
      <c r="X22" s="195">
        <v>7.57</v>
      </c>
      <c r="Y22" s="195">
        <v>9.31</v>
      </c>
      <c r="Z22" s="195">
        <v>8.15</v>
      </c>
      <c r="AA22" s="195">
        <v>4.85</v>
      </c>
      <c r="AB22" s="195">
        <v>7.03</v>
      </c>
      <c r="AC22" s="195">
        <v>9.01</v>
      </c>
      <c r="AD22" s="195">
        <v>3.79</v>
      </c>
      <c r="AE22" s="195">
        <v>6.8</v>
      </c>
      <c r="AF22" s="195">
        <v>9.56</v>
      </c>
      <c r="AG22" s="195">
        <v>8.89</v>
      </c>
      <c r="AH22" s="195">
        <v>7.76</v>
      </c>
      <c r="AI22" s="195">
        <v>5.03</v>
      </c>
      <c r="AJ22" s="195">
        <v>1.76</v>
      </c>
      <c r="AK22" s="195">
        <v>7.07</v>
      </c>
      <c r="AL22" s="195">
        <v>3.23</v>
      </c>
      <c r="AM22" s="195">
        <v>0</v>
      </c>
      <c r="AN22" s="195">
        <v>0</v>
      </c>
      <c r="AO22" s="195">
        <v>0</v>
      </c>
      <c r="AP22" s="195">
        <v>10.3</v>
      </c>
      <c r="AQ22" s="195">
        <v>0</v>
      </c>
      <c r="AR22" s="195">
        <v>0</v>
      </c>
      <c r="AS22" s="195">
        <v>0</v>
      </c>
      <c r="AT22" s="195">
        <v>2.5</v>
      </c>
      <c r="AU22" s="195">
        <v>0.63</v>
      </c>
      <c r="AV22" s="195">
        <v>8.29</v>
      </c>
      <c r="AW22" s="195">
        <v>10.1</v>
      </c>
      <c r="AX22" s="195">
        <v>7.9</v>
      </c>
      <c r="AY22" s="195">
        <v>9.91</v>
      </c>
      <c r="AZ22" s="195">
        <v>5.55</v>
      </c>
      <c r="BA22" s="195">
        <v>0.821</v>
      </c>
      <c r="BB22" s="195">
        <v>4.03</v>
      </c>
      <c r="BC22" s="195">
        <v>6.69</v>
      </c>
      <c r="BD22" s="195">
        <v>5.24</v>
      </c>
      <c r="BE22" s="195">
        <v>2.37</v>
      </c>
      <c r="BF22" s="195">
        <v>7.52</v>
      </c>
      <c r="BG22" s="195">
        <v>7.37</v>
      </c>
      <c r="BH22" s="195">
        <v>8.38</v>
      </c>
      <c r="BI22" s="195">
        <v>6.8</v>
      </c>
      <c r="BJ22" s="195">
        <v>5.43</v>
      </c>
      <c r="BK22" s="195">
        <v>5.86</v>
      </c>
      <c r="BL22" s="195">
        <v>3.2</v>
      </c>
    </row>
    <row r="23" spans="1:64" ht="12">
      <c r="A23" s="193" t="s">
        <v>424</v>
      </c>
      <c r="B23" s="194" t="s">
        <v>417</v>
      </c>
      <c r="C23" s="194"/>
      <c r="D23" s="194"/>
      <c r="E23" s="195">
        <v>10.7</v>
      </c>
      <c r="F23" s="195">
        <v>8.31</v>
      </c>
      <c r="G23" s="195">
        <v>5.9</v>
      </c>
      <c r="H23" s="195">
        <v>7.3</v>
      </c>
      <c r="I23" s="195">
        <v>5.73</v>
      </c>
      <c r="J23" s="195">
        <v>6.82</v>
      </c>
      <c r="K23" s="195">
        <v>10.3</v>
      </c>
      <c r="L23" s="195">
        <v>6.9</v>
      </c>
      <c r="M23" s="195">
        <v>6.66</v>
      </c>
      <c r="N23" s="195">
        <v>1.82</v>
      </c>
      <c r="O23" s="195">
        <v>7.49</v>
      </c>
      <c r="P23" s="195">
        <v>6.21</v>
      </c>
      <c r="Q23" s="195">
        <v>4.92</v>
      </c>
      <c r="R23" s="195">
        <v>6.41</v>
      </c>
      <c r="S23" s="195">
        <v>6.63</v>
      </c>
      <c r="T23" s="195">
        <v>3.96</v>
      </c>
      <c r="U23" s="195">
        <v>5.54</v>
      </c>
      <c r="V23" s="195">
        <v>8.33</v>
      </c>
      <c r="W23" s="195">
        <v>9.03</v>
      </c>
      <c r="X23" s="195">
        <v>7.62</v>
      </c>
      <c r="Y23" s="195">
        <v>9.4</v>
      </c>
      <c r="Z23" s="195">
        <v>9.39</v>
      </c>
      <c r="AA23" s="195">
        <v>4.66</v>
      </c>
      <c r="AB23" s="195">
        <v>7.55</v>
      </c>
      <c r="AC23" s="195">
        <v>9</v>
      </c>
      <c r="AD23" s="195">
        <v>3.39</v>
      </c>
      <c r="AE23" s="195">
        <v>7.04</v>
      </c>
      <c r="AF23" s="195">
        <v>8.91</v>
      </c>
      <c r="AG23" s="195">
        <v>5.93</v>
      </c>
      <c r="AH23" s="195">
        <v>6.6</v>
      </c>
      <c r="AI23" s="195">
        <v>3.88</v>
      </c>
      <c r="AJ23" s="195">
        <v>1.62</v>
      </c>
      <c r="AK23" s="195">
        <v>7.64</v>
      </c>
      <c r="AL23" s="195">
        <v>3.53</v>
      </c>
      <c r="AM23" s="195">
        <v>0</v>
      </c>
      <c r="AN23" s="195">
        <v>0</v>
      </c>
      <c r="AO23" s="195">
        <v>0</v>
      </c>
      <c r="AP23" s="195">
        <v>8.67</v>
      </c>
      <c r="AQ23" s="195">
        <v>0</v>
      </c>
      <c r="AR23" s="195">
        <v>0</v>
      </c>
      <c r="AS23" s="195">
        <v>0</v>
      </c>
      <c r="AT23" s="195">
        <v>2.13</v>
      </c>
      <c r="AU23" s="195">
        <v>0.598</v>
      </c>
      <c r="AV23" s="195">
        <v>8.64</v>
      </c>
      <c r="AW23" s="195">
        <v>11</v>
      </c>
      <c r="AX23" s="195">
        <v>8.8</v>
      </c>
      <c r="AY23" s="195">
        <v>10.1</v>
      </c>
      <c r="AZ23" s="195">
        <v>5.58</v>
      </c>
      <c r="BA23" s="195">
        <v>0.762</v>
      </c>
      <c r="BB23" s="195">
        <v>3.94</v>
      </c>
      <c r="BC23" s="195">
        <v>6.34</v>
      </c>
      <c r="BD23" s="195">
        <v>4.99</v>
      </c>
      <c r="BE23" s="195">
        <v>2.26</v>
      </c>
      <c r="BF23" s="195">
        <v>7.93</v>
      </c>
      <c r="BG23" s="195">
        <v>7.31</v>
      </c>
      <c r="BH23" s="195">
        <v>8.75</v>
      </c>
      <c r="BI23" s="195">
        <v>6.97</v>
      </c>
      <c r="BJ23" s="195">
        <v>5.33</v>
      </c>
      <c r="BK23" s="195">
        <v>5.85</v>
      </c>
      <c r="BL23" s="195">
        <v>3.34</v>
      </c>
    </row>
    <row r="24" spans="1:64" ht="12">
      <c r="A24" s="193" t="s">
        <v>425</v>
      </c>
      <c r="B24" s="194" t="s">
        <v>417</v>
      </c>
      <c r="C24" s="194"/>
      <c r="D24" s="194"/>
      <c r="E24" s="195">
        <v>9.73</v>
      </c>
      <c r="F24" s="195">
        <v>7.5</v>
      </c>
      <c r="G24" s="195">
        <v>5.44</v>
      </c>
      <c r="H24" s="195">
        <v>6.92</v>
      </c>
      <c r="I24" s="195">
        <v>5.35</v>
      </c>
      <c r="J24" s="195">
        <v>6.03</v>
      </c>
      <c r="K24" s="195">
        <v>9.74</v>
      </c>
      <c r="L24" s="195">
        <v>5.88</v>
      </c>
      <c r="M24" s="195">
        <v>5.79</v>
      </c>
      <c r="N24" s="195">
        <v>1.55</v>
      </c>
      <c r="O24" s="195">
        <v>7.19</v>
      </c>
      <c r="P24" s="195">
        <v>5.59</v>
      </c>
      <c r="Q24" s="195">
        <v>4.92</v>
      </c>
      <c r="R24" s="195">
        <v>5.84</v>
      </c>
      <c r="S24" s="195">
        <v>6.18</v>
      </c>
      <c r="T24" s="195">
        <v>3.92</v>
      </c>
      <c r="U24" s="195">
        <v>5.19</v>
      </c>
      <c r="V24" s="195">
        <v>7.75</v>
      </c>
      <c r="W24" s="195">
        <v>7.89</v>
      </c>
      <c r="X24" s="195">
        <v>6.74</v>
      </c>
      <c r="Y24" s="195">
        <v>8.08</v>
      </c>
      <c r="Z24" s="195">
        <v>9.29</v>
      </c>
      <c r="AA24" s="195">
        <v>4.2</v>
      </c>
      <c r="AB24" s="195">
        <v>7.23</v>
      </c>
      <c r="AC24" s="195">
        <v>7.95</v>
      </c>
      <c r="AD24" s="195">
        <v>2.92</v>
      </c>
      <c r="AE24" s="195">
        <v>6.5</v>
      </c>
      <c r="AF24" s="195">
        <v>7.48</v>
      </c>
      <c r="AG24" s="195">
        <v>3.44</v>
      </c>
      <c r="AH24" s="195">
        <v>5.05</v>
      </c>
      <c r="AI24" s="195">
        <v>2.34</v>
      </c>
      <c r="AJ24" s="195">
        <v>1.3</v>
      </c>
      <c r="AK24" s="195">
        <v>7.16</v>
      </c>
      <c r="AL24" s="195">
        <v>3.37</v>
      </c>
      <c r="AM24" s="195">
        <v>0</v>
      </c>
      <c r="AN24" s="195">
        <v>0</v>
      </c>
      <c r="AO24" s="195">
        <v>0</v>
      </c>
      <c r="AP24" s="195">
        <v>5.86</v>
      </c>
      <c r="AQ24" s="195">
        <v>0</v>
      </c>
      <c r="AR24" s="195">
        <v>0</v>
      </c>
      <c r="AS24" s="195">
        <v>0</v>
      </c>
      <c r="AT24" s="195">
        <v>1.64</v>
      </c>
      <c r="AU24" s="195">
        <v>0.545</v>
      </c>
      <c r="AV24" s="195">
        <v>8.18</v>
      </c>
      <c r="AW24" s="195">
        <v>10.6</v>
      </c>
      <c r="AX24" s="195">
        <v>8.47</v>
      </c>
      <c r="AY24" s="195">
        <v>9.28</v>
      </c>
      <c r="AZ24" s="195">
        <v>5.55</v>
      </c>
      <c r="BA24" s="195">
        <v>0.644</v>
      </c>
      <c r="BB24" s="195">
        <v>3.48</v>
      </c>
      <c r="BC24" s="195">
        <v>4.83</v>
      </c>
      <c r="BD24" s="195">
        <v>4.64</v>
      </c>
      <c r="BE24" s="195">
        <v>2.03</v>
      </c>
      <c r="BF24" s="195">
        <v>7.52</v>
      </c>
      <c r="BG24" s="195">
        <v>6.7</v>
      </c>
      <c r="BH24" s="195">
        <v>8.19</v>
      </c>
      <c r="BI24" s="195">
        <v>6.6</v>
      </c>
      <c r="BJ24" s="195">
        <v>5.23</v>
      </c>
      <c r="BK24" s="195">
        <v>5.55</v>
      </c>
      <c r="BL24" s="195">
        <v>3.11</v>
      </c>
    </row>
    <row r="25" spans="1:64" ht="12">
      <c r="A25" s="193" t="s">
        <v>426</v>
      </c>
      <c r="B25" s="194" t="s">
        <v>417</v>
      </c>
      <c r="C25" s="194"/>
      <c r="D25" s="194"/>
      <c r="E25" s="195">
        <v>8.85</v>
      </c>
      <c r="F25" s="195">
        <v>7.47</v>
      </c>
      <c r="G25" s="195">
        <v>5.67</v>
      </c>
      <c r="H25" s="195">
        <v>7.12</v>
      </c>
      <c r="I25" s="195">
        <v>5.41</v>
      </c>
      <c r="J25" s="195">
        <v>6.26</v>
      </c>
      <c r="K25" s="195">
        <v>9.1</v>
      </c>
      <c r="L25" s="195">
        <v>5.35</v>
      </c>
      <c r="M25" s="195">
        <v>5.39</v>
      </c>
      <c r="N25" s="195">
        <v>1.41</v>
      </c>
      <c r="O25" s="195">
        <v>7.14</v>
      </c>
      <c r="P25" s="195">
        <v>5.33</v>
      </c>
      <c r="Q25" s="195">
        <v>5.14</v>
      </c>
      <c r="R25" s="195">
        <v>5.44</v>
      </c>
      <c r="S25" s="195">
        <v>6.11</v>
      </c>
      <c r="T25" s="195">
        <v>4.25</v>
      </c>
      <c r="U25" s="195">
        <v>5.33</v>
      </c>
      <c r="V25" s="195">
        <v>7.93</v>
      </c>
      <c r="W25" s="195">
        <v>7.12</v>
      </c>
      <c r="X25" s="195">
        <v>6.28</v>
      </c>
      <c r="Y25" s="195">
        <v>6.97</v>
      </c>
      <c r="Z25" s="195">
        <v>8.95</v>
      </c>
      <c r="AA25" s="195">
        <v>4.97</v>
      </c>
      <c r="AB25" s="195">
        <v>7.19</v>
      </c>
      <c r="AC25" s="195">
        <v>7.74</v>
      </c>
      <c r="AD25" s="195">
        <v>2.98</v>
      </c>
      <c r="AE25" s="195">
        <v>6.41</v>
      </c>
      <c r="AF25" s="195">
        <v>6.8</v>
      </c>
      <c r="AG25" s="195">
        <v>2.5</v>
      </c>
      <c r="AH25" s="195">
        <v>4.34</v>
      </c>
      <c r="AI25" s="195">
        <v>1.55</v>
      </c>
      <c r="AJ25" s="195">
        <v>1.19</v>
      </c>
      <c r="AK25" s="195">
        <v>6.75</v>
      </c>
      <c r="AL25" s="195">
        <v>3.26</v>
      </c>
      <c r="AM25" s="195">
        <v>0</v>
      </c>
      <c r="AN25" s="195">
        <v>0</v>
      </c>
      <c r="AO25" s="195">
        <v>0</v>
      </c>
      <c r="AP25" s="195">
        <v>4.02</v>
      </c>
      <c r="AQ25" s="195">
        <v>0</v>
      </c>
      <c r="AR25" s="195">
        <v>0</v>
      </c>
      <c r="AS25" s="195">
        <v>0</v>
      </c>
      <c r="AT25" s="195">
        <v>1.45</v>
      </c>
      <c r="AU25" s="195">
        <v>0.573</v>
      </c>
      <c r="AV25" s="195">
        <v>8.31</v>
      </c>
      <c r="AW25" s="195">
        <v>10.4</v>
      </c>
      <c r="AX25" s="195">
        <v>7.89</v>
      </c>
      <c r="AY25" s="195">
        <v>9.03</v>
      </c>
      <c r="AZ25" s="195">
        <v>6.48</v>
      </c>
      <c r="BA25" s="195">
        <v>0.624</v>
      </c>
      <c r="BB25" s="195">
        <v>3.25</v>
      </c>
      <c r="BC25" s="195">
        <v>3.41</v>
      </c>
      <c r="BD25" s="195">
        <v>5.21</v>
      </c>
      <c r="BE25" s="195">
        <v>2.04</v>
      </c>
      <c r="BF25" s="195">
        <v>7.55</v>
      </c>
      <c r="BG25" s="195">
        <v>6.8</v>
      </c>
      <c r="BH25" s="195">
        <v>8.04</v>
      </c>
      <c r="BI25" s="195">
        <v>6.84</v>
      </c>
      <c r="BJ25" s="195">
        <v>6.19</v>
      </c>
      <c r="BK25" s="195">
        <v>5.9</v>
      </c>
      <c r="BL25" s="195">
        <v>3.09</v>
      </c>
    </row>
    <row r="26" spans="1:64" ht="12">
      <c r="A26" s="193" t="s">
        <v>427</v>
      </c>
      <c r="B26" s="194" t="s">
        <v>417</v>
      </c>
      <c r="C26" s="194"/>
      <c r="D26" s="194"/>
      <c r="E26" s="195">
        <v>7.45</v>
      </c>
      <c r="F26" s="195">
        <v>7.16</v>
      </c>
      <c r="G26" s="195">
        <v>6.01</v>
      </c>
      <c r="H26" s="195">
        <v>6.81</v>
      </c>
      <c r="I26" s="195">
        <v>5.63</v>
      </c>
      <c r="J26" s="195">
        <v>6.97</v>
      </c>
      <c r="K26" s="195">
        <v>7.73</v>
      </c>
      <c r="L26" s="195">
        <v>4.87</v>
      </c>
      <c r="M26" s="195">
        <v>5.1</v>
      </c>
      <c r="N26" s="195">
        <v>1.22</v>
      </c>
      <c r="O26" s="195">
        <v>6.86</v>
      </c>
      <c r="P26" s="195">
        <v>4.85</v>
      </c>
      <c r="Q26" s="195">
        <v>5.15</v>
      </c>
      <c r="R26" s="195">
        <v>4.75</v>
      </c>
      <c r="S26" s="195">
        <v>6.05</v>
      </c>
      <c r="T26" s="195">
        <v>4.53</v>
      </c>
      <c r="U26" s="195">
        <v>5.45</v>
      </c>
      <c r="V26" s="195">
        <v>8.12</v>
      </c>
      <c r="W26" s="195">
        <v>6.14</v>
      </c>
      <c r="X26" s="195">
        <v>5.64</v>
      </c>
      <c r="Y26" s="195">
        <v>5.65</v>
      </c>
      <c r="Z26" s="195">
        <v>7.73</v>
      </c>
      <c r="AA26" s="195">
        <v>7.07</v>
      </c>
      <c r="AB26" s="195">
        <v>6.74</v>
      </c>
      <c r="AC26" s="195">
        <v>7.68</v>
      </c>
      <c r="AD26" s="195">
        <v>3.11</v>
      </c>
      <c r="AE26" s="195">
        <v>6.21</v>
      </c>
      <c r="AF26" s="195">
        <v>5.99</v>
      </c>
      <c r="AG26" s="195">
        <v>2</v>
      </c>
      <c r="AH26" s="195">
        <v>3.79</v>
      </c>
      <c r="AI26" s="195">
        <v>1.23</v>
      </c>
      <c r="AJ26" s="195">
        <v>1.28</v>
      </c>
      <c r="AK26" s="195">
        <v>5.87</v>
      </c>
      <c r="AL26" s="195">
        <v>2.93</v>
      </c>
      <c r="AM26" s="195">
        <v>0</v>
      </c>
      <c r="AN26" s="195">
        <v>0</v>
      </c>
      <c r="AO26" s="195">
        <v>0</v>
      </c>
      <c r="AP26" s="195">
        <v>2.86</v>
      </c>
      <c r="AQ26" s="195">
        <v>0</v>
      </c>
      <c r="AR26" s="195">
        <v>0</v>
      </c>
      <c r="AS26" s="195">
        <v>0</v>
      </c>
      <c r="AT26" s="195">
        <v>1.33</v>
      </c>
      <c r="AU26" s="195">
        <v>0.626</v>
      </c>
      <c r="AV26" s="195">
        <v>8.07</v>
      </c>
      <c r="AW26" s="195">
        <v>9.13</v>
      </c>
      <c r="AX26" s="195">
        <v>6.42</v>
      </c>
      <c r="AY26" s="195">
        <v>8.24</v>
      </c>
      <c r="AZ26" s="195">
        <v>7.51</v>
      </c>
      <c r="BA26" s="195">
        <v>0.688</v>
      </c>
      <c r="BB26" s="195">
        <v>2.87</v>
      </c>
      <c r="BC26" s="195">
        <v>2.11</v>
      </c>
      <c r="BD26" s="195">
        <v>6.27</v>
      </c>
      <c r="BE26" s="195">
        <v>1.95</v>
      </c>
      <c r="BF26" s="195">
        <v>7.17</v>
      </c>
      <c r="BG26" s="195">
        <v>6.85</v>
      </c>
      <c r="BH26" s="195">
        <v>7.44</v>
      </c>
      <c r="BI26" s="195">
        <v>6.94</v>
      </c>
      <c r="BJ26" s="195">
        <v>7.61</v>
      </c>
      <c r="BK26" s="195">
        <v>6.06</v>
      </c>
      <c r="BL26" s="195">
        <v>2.94</v>
      </c>
    </row>
    <row r="27" spans="1:64" ht="12">
      <c r="A27" s="193" t="s">
        <v>428</v>
      </c>
      <c r="B27" s="194" t="s">
        <v>417</v>
      </c>
      <c r="C27" s="194"/>
      <c r="D27" s="194"/>
      <c r="E27" s="195">
        <v>5.99</v>
      </c>
      <c r="F27" s="195">
        <v>6.11</v>
      </c>
      <c r="G27" s="195">
        <v>6.1</v>
      </c>
      <c r="H27" s="195">
        <v>5.72</v>
      </c>
      <c r="I27" s="195">
        <v>5.94</v>
      </c>
      <c r="J27" s="195">
        <v>7.73</v>
      </c>
      <c r="K27" s="195">
        <v>6.14</v>
      </c>
      <c r="L27" s="195">
        <v>4.48</v>
      </c>
      <c r="M27" s="195">
        <v>4.98</v>
      </c>
      <c r="N27" s="195">
        <v>0.991</v>
      </c>
      <c r="O27" s="195">
        <v>6.67</v>
      </c>
      <c r="P27" s="195">
        <v>4.17</v>
      </c>
      <c r="Q27" s="195">
        <v>4.91</v>
      </c>
      <c r="R27" s="195">
        <v>3.96</v>
      </c>
      <c r="S27" s="195">
        <v>6.36</v>
      </c>
      <c r="T27" s="195">
        <v>4.74</v>
      </c>
      <c r="U27" s="195">
        <v>5.46</v>
      </c>
      <c r="V27" s="195">
        <v>7.83</v>
      </c>
      <c r="W27" s="195">
        <v>5.24</v>
      </c>
      <c r="X27" s="195">
        <v>4.88</v>
      </c>
      <c r="Y27" s="195">
        <v>4.64</v>
      </c>
      <c r="Z27" s="195">
        <v>6.21</v>
      </c>
      <c r="AA27" s="195">
        <v>9.8</v>
      </c>
      <c r="AB27" s="195">
        <v>5.93</v>
      </c>
      <c r="AC27" s="195">
        <v>7.24</v>
      </c>
      <c r="AD27" s="195">
        <v>3.08</v>
      </c>
      <c r="AE27" s="195">
        <v>5.8</v>
      </c>
      <c r="AF27" s="195">
        <v>5.05</v>
      </c>
      <c r="AG27" s="195">
        <v>1.48</v>
      </c>
      <c r="AH27" s="195">
        <v>3.07</v>
      </c>
      <c r="AI27" s="195">
        <v>1.16</v>
      </c>
      <c r="AJ27" s="195">
        <v>1.47</v>
      </c>
      <c r="AK27" s="195">
        <v>4.75</v>
      </c>
      <c r="AL27" s="195">
        <v>2.44</v>
      </c>
      <c r="AM27" s="195">
        <v>0</v>
      </c>
      <c r="AN27" s="195">
        <v>0</v>
      </c>
      <c r="AO27" s="195">
        <v>0</v>
      </c>
      <c r="AP27" s="195">
        <v>2.2</v>
      </c>
      <c r="AQ27" s="195">
        <v>0</v>
      </c>
      <c r="AR27" s="195">
        <v>0</v>
      </c>
      <c r="AS27" s="195">
        <v>0</v>
      </c>
      <c r="AT27" s="195">
        <v>1.13</v>
      </c>
      <c r="AU27" s="195">
        <v>0.848</v>
      </c>
      <c r="AV27" s="195">
        <v>7.08</v>
      </c>
      <c r="AW27" s="195">
        <v>6.93</v>
      </c>
      <c r="AX27" s="195">
        <v>4.56</v>
      </c>
      <c r="AY27" s="195">
        <v>6.68</v>
      </c>
      <c r="AZ27" s="195">
        <v>7.76</v>
      </c>
      <c r="BA27" s="195">
        <v>0.865</v>
      </c>
      <c r="BB27" s="195">
        <v>2.97</v>
      </c>
      <c r="BC27" s="195">
        <v>1.11</v>
      </c>
      <c r="BD27" s="195">
        <v>7.38</v>
      </c>
      <c r="BE27" s="195">
        <v>1.69</v>
      </c>
      <c r="BF27" s="195">
        <v>6.31</v>
      </c>
      <c r="BG27" s="195">
        <v>6.66</v>
      </c>
      <c r="BH27" s="195">
        <v>6.32</v>
      </c>
      <c r="BI27" s="195">
        <v>6.82</v>
      </c>
      <c r="BJ27" s="195">
        <v>9.09</v>
      </c>
      <c r="BK27" s="195">
        <v>5.69</v>
      </c>
      <c r="BL27" s="195">
        <v>2.62</v>
      </c>
    </row>
    <row r="28" spans="1:64" ht="12">
      <c r="A28" s="193" t="s">
        <v>429</v>
      </c>
      <c r="B28" s="194" t="s">
        <v>417</v>
      </c>
      <c r="C28" s="194"/>
      <c r="D28" s="194"/>
      <c r="E28" s="195">
        <v>5.1</v>
      </c>
      <c r="F28" s="195">
        <v>4.81</v>
      </c>
      <c r="G28" s="195">
        <v>6.03</v>
      </c>
      <c r="H28" s="195">
        <v>4.64</v>
      </c>
      <c r="I28" s="195">
        <v>6.15</v>
      </c>
      <c r="J28" s="195">
        <v>7.98</v>
      </c>
      <c r="K28" s="195">
        <v>5.18</v>
      </c>
      <c r="L28" s="195">
        <v>4.48</v>
      </c>
      <c r="M28" s="195">
        <v>5.27</v>
      </c>
      <c r="N28" s="195">
        <v>0.843</v>
      </c>
      <c r="O28" s="195">
        <v>7.17</v>
      </c>
      <c r="P28" s="195">
        <v>3.86</v>
      </c>
      <c r="Q28" s="195">
        <v>4.73</v>
      </c>
      <c r="R28" s="195">
        <v>3.64</v>
      </c>
      <c r="S28" s="195">
        <v>7.54</v>
      </c>
      <c r="T28" s="195">
        <v>5.22</v>
      </c>
      <c r="U28" s="195">
        <v>5.67</v>
      </c>
      <c r="V28" s="195">
        <v>7</v>
      </c>
      <c r="W28" s="195">
        <v>5.03</v>
      </c>
      <c r="X28" s="195">
        <v>4.54</v>
      </c>
      <c r="Y28" s="195">
        <v>4.64</v>
      </c>
      <c r="Z28" s="195">
        <v>5.5</v>
      </c>
      <c r="AA28" s="195">
        <v>11.1</v>
      </c>
      <c r="AB28" s="195">
        <v>5.26</v>
      </c>
      <c r="AC28" s="195">
        <v>6.33</v>
      </c>
      <c r="AD28" s="195">
        <v>3.08</v>
      </c>
      <c r="AE28" s="195">
        <v>5.47</v>
      </c>
      <c r="AF28" s="195">
        <v>4.61</v>
      </c>
      <c r="AG28" s="195">
        <v>1.07</v>
      </c>
      <c r="AH28" s="195">
        <v>2.43</v>
      </c>
      <c r="AI28" s="195">
        <v>1.1</v>
      </c>
      <c r="AJ28" s="195">
        <v>1.23</v>
      </c>
      <c r="AK28" s="195">
        <v>4.03</v>
      </c>
      <c r="AL28" s="195">
        <v>2.06</v>
      </c>
      <c r="AM28" s="195">
        <v>0</v>
      </c>
      <c r="AN28" s="195">
        <v>0</v>
      </c>
      <c r="AO28" s="195">
        <v>0</v>
      </c>
      <c r="AP28" s="195">
        <v>1.78</v>
      </c>
      <c r="AQ28" s="195">
        <v>0</v>
      </c>
      <c r="AR28" s="195">
        <v>0</v>
      </c>
      <c r="AS28" s="195">
        <v>0</v>
      </c>
      <c r="AT28" s="195">
        <v>0.992</v>
      </c>
      <c r="AU28" s="195">
        <v>1.53</v>
      </c>
      <c r="AV28" s="195">
        <v>5.73</v>
      </c>
      <c r="AW28" s="195">
        <v>4.87</v>
      </c>
      <c r="AX28" s="195">
        <v>3.32</v>
      </c>
      <c r="AY28" s="195">
        <v>5.01</v>
      </c>
      <c r="AZ28" s="195">
        <v>7.09</v>
      </c>
      <c r="BA28" s="195">
        <v>1.12</v>
      </c>
      <c r="BB28" s="195">
        <v>4.75</v>
      </c>
      <c r="BC28" s="195">
        <v>0.467</v>
      </c>
      <c r="BD28" s="195">
        <v>7.81</v>
      </c>
      <c r="BE28" s="195">
        <v>1.64</v>
      </c>
      <c r="BF28" s="195">
        <v>5.61</v>
      </c>
      <c r="BG28" s="195">
        <v>6.62</v>
      </c>
      <c r="BH28" s="195">
        <v>5.39</v>
      </c>
      <c r="BI28" s="195">
        <v>6.95</v>
      </c>
      <c r="BJ28" s="195">
        <v>10.2</v>
      </c>
      <c r="BK28" s="195">
        <v>5.33</v>
      </c>
      <c r="BL28" s="195">
        <v>2.29</v>
      </c>
    </row>
    <row r="29" spans="1:64" ht="12">
      <c r="A29" s="193" t="s">
        <v>430</v>
      </c>
      <c r="B29" s="194" t="s">
        <v>417</v>
      </c>
      <c r="C29" s="194"/>
      <c r="D29" s="194"/>
      <c r="E29" s="195">
        <v>4.43</v>
      </c>
      <c r="F29" s="195">
        <v>3.7</v>
      </c>
      <c r="G29" s="195">
        <v>5.89</v>
      </c>
      <c r="H29" s="195">
        <v>4.1</v>
      </c>
      <c r="I29" s="195">
        <v>5.66</v>
      </c>
      <c r="J29" s="195">
        <v>7.11</v>
      </c>
      <c r="K29" s="195">
        <v>4.63</v>
      </c>
      <c r="L29" s="195">
        <v>4.81</v>
      </c>
      <c r="M29" s="195">
        <v>5.8</v>
      </c>
      <c r="N29" s="195">
        <v>0.763</v>
      </c>
      <c r="O29" s="195">
        <v>8.05</v>
      </c>
      <c r="P29" s="195">
        <v>4</v>
      </c>
      <c r="Q29" s="195">
        <v>4.68</v>
      </c>
      <c r="R29" s="195">
        <v>3.86</v>
      </c>
      <c r="S29" s="195">
        <v>9</v>
      </c>
      <c r="T29" s="195">
        <v>5.98</v>
      </c>
      <c r="U29" s="195">
        <v>6.03</v>
      </c>
      <c r="V29" s="195">
        <v>5.72</v>
      </c>
      <c r="W29" s="195">
        <v>5.29</v>
      </c>
      <c r="X29" s="195">
        <v>4.64</v>
      </c>
      <c r="Y29" s="195">
        <v>5.24</v>
      </c>
      <c r="Z29" s="195">
        <v>5.62</v>
      </c>
      <c r="AA29" s="195">
        <v>9.63</v>
      </c>
      <c r="AB29" s="195">
        <v>4.7</v>
      </c>
      <c r="AC29" s="195">
        <v>5.06</v>
      </c>
      <c r="AD29" s="195">
        <v>3.84</v>
      </c>
      <c r="AE29" s="195">
        <v>5.27</v>
      </c>
      <c r="AF29" s="195">
        <v>4.56</v>
      </c>
      <c r="AG29" s="195">
        <v>0.89</v>
      </c>
      <c r="AH29" s="195">
        <v>2.1</v>
      </c>
      <c r="AI29" s="195">
        <v>0.856</v>
      </c>
      <c r="AJ29" s="195">
        <v>0.697</v>
      </c>
      <c r="AK29" s="195">
        <v>3.61</v>
      </c>
      <c r="AL29" s="195">
        <v>1.78</v>
      </c>
      <c r="AM29" s="195">
        <v>0.0321</v>
      </c>
      <c r="AN29" s="195">
        <v>0.0396</v>
      </c>
      <c r="AO29" s="195">
        <v>0</v>
      </c>
      <c r="AP29" s="195">
        <v>1.55</v>
      </c>
      <c r="AQ29" s="195">
        <v>0</v>
      </c>
      <c r="AR29" s="195">
        <v>0</v>
      </c>
      <c r="AS29" s="195">
        <v>0</v>
      </c>
      <c r="AT29" s="195">
        <v>1.12</v>
      </c>
      <c r="AU29" s="195">
        <v>2.56</v>
      </c>
      <c r="AV29" s="195">
        <v>4.3</v>
      </c>
      <c r="AW29" s="195">
        <v>3.31</v>
      </c>
      <c r="AX29" s="195">
        <v>2.65</v>
      </c>
      <c r="AY29" s="195">
        <v>3.5</v>
      </c>
      <c r="AZ29" s="195">
        <v>6.17</v>
      </c>
      <c r="BA29" s="195">
        <v>1.3</v>
      </c>
      <c r="BB29" s="195">
        <v>7.87</v>
      </c>
      <c r="BC29" s="195">
        <v>0.535</v>
      </c>
      <c r="BD29" s="195">
        <v>6.82</v>
      </c>
      <c r="BE29" s="195">
        <v>2.02</v>
      </c>
      <c r="BF29" s="195">
        <v>5.26</v>
      </c>
      <c r="BG29" s="195">
        <v>6.67</v>
      </c>
      <c r="BH29" s="195">
        <v>4.92</v>
      </c>
      <c r="BI29" s="195">
        <v>7.15</v>
      </c>
      <c r="BJ29" s="195">
        <v>10.1</v>
      </c>
      <c r="BK29" s="195">
        <v>5.36</v>
      </c>
      <c r="BL29" s="195">
        <v>2</v>
      </c>
    </row>
    <row r="30" spans="1:64" ht="12">
      <c r="A30" s="193" t="s">
        <v>431</v>
      </c>
      <c r="B30" s="194" t="s">
        <v>417</v>
      </c>
      <c r="C30" s="194"/>
      <c r="D30" s="194"/>
      <c r="E30" s="195">
        <v>3.5</v>
      </c>
      <c r="F30" s="195">
        <v>2.88</v>
      </c>
      <c r="G30" s="195">
        <v>5.59</v>
      </c>
      <c r="H30" s="195">
        <v>3.97</v>
      </c>
      <c r="I30" s="195">
        <v>4.14</v>
      </c>
      <c r="J30" s="195">
        <v>5.09</v>
      </c>
      <c r="K30" s="195">
        <v>3.97</v>
      </c>
      <c r="L30" s="195">
        <v>5.19</v>
      </c>
      <c r="M30" s="195">
        <v>6.21</v>
      </c>
      <c r="N30" s="195">
        <v>0.766</v>
      </c>
      <c r="O30" s="195">
        <v>8.08</v>
      </c>
      <c r="P30" s="195">
        <v>4.17</v>
      </c>
      <c r="Q30" s="195">
        <v>4.55</v>
      </c>
      <c r="R30" s="195">
        <v>4.06</v>
      </c>
      <c r="S30" s="195">
        <v>9.19</v>
      </c>
      <c r="T30" s="195">
        <v>6.54</v>
      </c>
      <c r="U30" s="195">
        <v>6.13</v>
      </c>
      <c r="V30" s="195">
        <v>4.28</v>
      </c>
      <c r="W30" s="195">
        <v>5.27</v>
      </c>
      <c r="X30" s="195">
        <v>4.66</v>
      </c>
      <c r="Y30" s="195">
        <v>5.34</v>
      </c>
      <c r="Z30" s="195">
        <v>5.83</v>
      </c>
      <c r="AA30" s="195">
        <v>6.53</v>
      </c>
      <c r="AB30" s="195">
        <v>3.86</v>
      </c>
      <c r="AC30" s="195">
        <v>3.65</v>
      </c>
      <c r="AD30" s="195">
        <v>6.14</v>
      </c>
      <c r="AE30" s="195">
        <v>5.03</v>
      </c>
      <c r="AF30" s="195">
        <v>4.37</v>
      </c>
      <c r="AG30" s="195">
        <v>0.92</v>
      </c>
      <c r="AH30" s="195">
        <v>2.63</v>
      </c>
      <c r="AI30" s="195">
        <v>0.812</v>
      </c>
      <c r="AJ30" s="195">
        <v>2</v>
      </c>
      <c r="AK30" s="195">
        <v>3.08</v>
      </c>
      <c r="AL30" s="195">
        <v>1.58</v>
      </c>
      <c r="AM30" s="195">
        <v>1.89</v>
      </c>
      <c r="AN30" s="195">
        <v>4.69</v>
      </c>
      <c r="AO30" s="195">
        <v>0.929</v>
      </c>
      <c r="AP30" s="195">
        <v>2.16</v>
      </c>
      <c r="AQ30" s="195">
        <v>1.11</v>
      </c>
      <c r="AR30" s="195">
        <v>1.46</v>
      </c>
      <c r="AS30" s="195">
        <v>1.15</v>
      </c>
      <c r="AT30" s="195">
        <v>1.67</v>
      </c>
      <c r="AU30" s="195">
        <v>3.25</v>
      </c>
      <c r="AV30" s="195">
        <v>2.93</v>
      </c>
      <c r="AW30" s="195">
        <v>2.08</v>
      </c>
      <c r="AX30" s="195">
        <v>2.02</v>
      </c>
      <c r="AY30" s="195">
        <v>2.17</v>
      </c>
      <c r="AZ30" s="195">
        <v>5.98</v>
      </c>
      <c r="BA30" s="195">
        <v>1.6</v>
      </c>
      <c r="BB30" s="195">
        <v>9.98</v>
      </c>
      <c r="BC30" s="195">
        <v>2.45</v>
      </c>
      <c r="BD30" s="195">
        <v>4.9</v>
      </c>
      <c r="BE30" s="195">
        <v>2.51</v>
      </c>
      <c r="BF30" s="195">
        <v>4.86</v>
      </c>
      <c r="BG30" s="195">
        <v>6.35</v>
      </c>
      <c r="BH30" s="195">
        <v>4.57</v>
      </c>
      <c r="BI30" s="195">
        <v>6.69</v>
      </c>
      <c r="BJ30" s="195">
        <v>7.99</v>
      </c>
      <c r="BK30" s="195">
        <v>5.65</v>
      </c>
      <c r="BL30" s="195">
        <v>1.71</v>
      </c>
    </row>
    <row r="31" spans="1:64" ht="12">
      <c r="A31" s="193" t="s">
        <v>432</v>
      </c>
      <c r="B31" s="194" t="s">
        <v>417</v>
      </c>
      <c r="C31" s="194"/>
      <c r="D31" s="194"/>
      <c r="E31" s="195">
        <v>2.41</v>
      </c>
      <c r="F31" s="195">
        <v>2.24</v>
      </c>
      <c r="G31" s="195">
        <v>5.08</v>
      </c>
      <c r="H31" s="195">
        <v>3.72</v>
      </c>
      <c r="I31" s="195">
        <v>2.31</v>
      </c>
      <c r="J31" s="195">
        <v>3.02</v>
      </c>
      <c r="K31" s="195">
        <v>3.11</v>
      </c>
      <c r="L31" s="195">
        <v>5.27</v>
      </c>
      <c r="M31" s="195">
        <v>6.22</v>
      </c>
      <c r="N31" s="195">
        <v>0.957</v>
      </c>
      <c r="O31" s="195">
        <v>6.49</v>
      </c>
      <c r="P31" s="195">
        <v>3.72</v>
      </c>
      <c r="Q31" s="195">
        <v>4.2</v>
      </c>
      <c r="R31" s="195">
        <v>3.73</v>
      </c>
      <c r="S31" s="195">
        <v>7.25</v>
      </c>
      <c r="T31" s="195">
        <v>6.39</v>
      </c>
      <c r="U31" s="195">
        <v>5.65</v>
      </c>
      <c r="V31" s="195">
        <v>3.05</v>
      </c>
      <c r="W31" s="195">
        <v>4.48</v>
      </c>
      <c r="X31" s="195">
        <v>4.15</v>
      </c>
      <c r="Y31" s="195">
        <v>4.41</v>
      </c>
      <c r="Z31" s="195">
        <v>5.31</v>
      </c>
      <c r="AA31" s="195">
        <v>4.33</v>
      </c>
      <c r="AB31" s="195">
        <v>2.79</v>
      </c>
      <c r="AC31" s="195">
        <v>2.42</v>
      </c>
      <c r="AD31" s="195">
        <v>9.2</v>
      </c>
      <c r="AE31" s="195">
        <v>4.6</v>
      </c>
      <c r="AF31" s="195">
        <v>3.78</v>
      </c>
      <c r="AG31" s="195">
        <v>0.72</v>
      </c>
      <c r="AH31" s="195">
        <v>4.32</v>
      </c>
      <c r="AI31" s="195">
        <v>2.16</v>
      </c>
      <c r="AJ31" s="195">
        <v>7.82</v>
      </c>
      <c r="AK31" s="195">
        <v>2.41</v>
      </c>
      <c r="AL31" s="195">
        <v>1.56</v>
      </c>
      <c r="AM31" s="195">
        <v>7.7</v>
      </c>
      <c r="AN31" s="195">
        <v>30.5</v>
      </c>
      <c r="AO31" s="195">
        <v>19.1</v>
      </c>
      <c r="AP31" s="195">
        <v>4</v>
      </c>
      <c r="AQ31" s="195">
        <v>14.9</v>
      </c>
      <c r="AR31" s="195">
        <v>22.4</v>
      </c>
      <c r="AS31" s="195">
        <v>20.9</v>
      </c>
      <c r="AT31" s="195">
        <v>2.41</v>
      </c>
      <c r="AU31" s="195">
        <v>3.14</v>
      </c>
      <c r="AV31" s="195">
        <v>1.9</v>
      </c>
      <c r="AW31" s="195">
        <v>1.11</v>
      </c>
      <c r="AX31" s="195">
        <v>1.26</v>
      </c>
      <c r="AY31" s="195">
        <v>1.16</v>
      </c>
      <c r="AZ31" s="195">
        <v>6.47</v>
      </c>
      <c r="BA31" s="195">
        <v>2.87</v>
      </c>
      <c r="BB31" s="195">
        <v>9.2</v>
      </c>
      <c r="BC31" s="195">
        <v>6.24</v>
      </c>
      <c r="BD31" s="195">
        <v>3.62</v>
      </c>
      <c r="BE31" s="195">
        <v>2.58</v>
      </c>
      <c r="BF31" s="195">
        <v>4.03</v>
      </c>
      <c r="BG31" s="195">
        <v>5.44</v>
      </c>
      <c r="BH31" s="195">
        <v>3.93</v>
      </c>
      <c r="BI31" s="195">
        <v>5.41</v>
      </c>
      <c r="BJ31" s="195">
        <v>4.69</v>
      </c>
      <c r="BK31" s="195">
        <v>5.59</v>
      </c>
      <c r="BL31" s="195">
        <v>1.44</v>
      </c>
    </row>
    <row r="32" spans="1:64" ht="12">
      <c r="A32" s="193" t="s">
        <v>433</v>
      </c>
      <c r="B32" s="194" t="s">
        <v>417</v>
      </c>
      <c r="C32" s="194"/>
      <c r="D32" s="194"/>
      <c r="E32" s="195">
        <v>1.7</v>
      </c>
      <c r="F32" s="195">
        <v>1.84</v>
      </c>
      <c r="G32" s="195">
        <v>4.81</v>
      </c>
      <c r="H32" s="195">
        <v>3.36</v>
      </c>
      <c r="I32" s="195">
        <v>2.32</v>
      </c>
      <c r="J32" s="195">
        <v>2.14</v>
      </c>
      <c r="K32" s="195">
        <v>2.39</v>
      </c>
      <c r="L32" s="195">
        <v>5.01</v>
      </c>
      <c r="M32" s="195">
        <v>5.76</v>
      </c>
      <c r="N32" s="195">
        <v>1.37</v>
      </c>
      <c r="O32" s="195">
        <v>4.41</v>
      </c>
      <c r="P32" s="195">
        <v>2.77</v>
      </c>
      <c r="Q32" s="195">
        <v>3.82</v>
      </c>
      <c r="R32" s="195">
        <v>3.05</v>
      </c>
      <c r="S32" s="195">
        <v>4.58</v>
      </c>
      <c r="T32" s="195">
        <v>5.87</v>
      </c>
      <c r="U32" s="195">
        <v>5.05</v>
      </c>
      <c r="V32" s="195">
        <v>2.45</v>
      </c>
      <c r="W32" s="195">
        <v>3.35</v>
      </c>
      <c r="X32" s="195">
        <v>3.43</v>
      </c>
      <c r="Y32" s="195">
        <v>3.39</v>
      </c>
      <c r="Z32" s="195">
        <v>3.96</v>
      </c>
      <c r="AA32" s="195">
        <v>3.92</v>
      </c>
      <c r="AB32" s="195">
        <v>2.09</v>
      </c>
      <c r="AC32" s="195">
        <v>1.85</v>
      </c>
      <c r="AD32" s="195">
        <v>10.2</v>
      </c>
      <c r="AE32" s="195">
        <v>4.06</v>
      </c>
      <c r="AF32" s="195">
        <v>3.08</v>
      </c>
      <c r="AG32" s="195">
        <v>0.27</v>
      </c>
      <c r="AH32" s="195">
        <v>5.65</v>
      </c>
      <c r="AI32" s="195">
        <v>4.92</v>
      </c>
      <c r="AJ32" s="195">
        <v>15.3</v>
      </c>
      <c r="AK32" s="195">
        <v>2.01</v>
      </c>
      <c r="AL32" s="195">
        <v>1.64</v>
      </c>
      <c r="AM32" s="195">
        <v>11.2</v>
      </c>
      <c r="AN32" s="195">
        <v>43.4</v>
      </c>
      <c r="AO32" s="195">
        <v>46.5</v>
      </c>
      <c r="AP32" s="195">
        <v>5.38</v>
      </c>
      <c r="AQ32" s="195">
        <v>35.7</v>
      </c>
      <c r="AR32" s="195">
        <v>47.2</v>
      </c>
      <c r="AS32" s="195">
        <v>47.6</v>
      </c>
      <c r="AT32" s="195">
        <v>2.72</v>
      </c>
      <c r="AU32" s="195">
        <v>3.08</v>
      </c>
      <c r="AV32" s="195">
        <v>1.46</v>
      </c>
      <c r="AW32" s="195">
        <v>0.636</v>
      </c>
      <c r="AX32" s="195">
        <v>0.744</v>
      </c>
      <c r="AY32" s="195">
        <v>0.686</v>
      </c>
      <c r="AZ32" s="195">
        <v>6.24</v>
      </c>
      <c r="BA32" s="195">
        <v>5.61</v>
      </c>
      <c r="BB32" s="195">
        <v>6.82</v>
      </c>
      <c r="BC32" s="195">
        <v>8.76</v>
      </c>
      <c r="BD32" s="195">
        <v>3.69</v>
      </c>
      <c r="BE32" s="195">
        <v>2.59</v>
      </c>
      <c r="BF32" s="195">
        <v>3.19</v>
      </c>
      <c r="BG32" s="195">
        <v>4.4</v>
      </c>
      <c r="BH32" s="195">
        <v>3.23</v>
      </c>
      <c r="BI32" s="195">
        <v>4.25</v>
      </c>
      <c r="BJ32" s="195">
        <v>2.32</v>
      </c>
      <c r="BK32" s="195">
        <v>4.95</v>
      </c>
      <c r="BL32" s="195">
        <v>1.34</v>
      </c>
    </row>
    <row r="33" spans="1:64" ht="12">
      <c r="A33" s="193" t="s">
        <v>434</v>
      </c>
      <c r="B33" s="194" t="s">
        <v>417</v>
      </c>
      <c r="C33" s="194"/>
      <c r="D33" s="194"/>
      <c r="E33" s="195">
        <v>1.5</v>
      </c>
      <c r="F33" s="195">
        <v>1.78</v>
      </c>
      <c r="G33" s="195">
        <v>5.42</v>
      </c>
      <c r="H33" s="195">
        <v>3.52</v>
      </c>
      <c r="I33" s="195">
        <v>5.29</v>
      </c>
      <c r="J33" s="195">
        <v>2.27</v>
      </c>
      <c r="K33" s="195">
        <v>1.68</v>
      </c>
      <c r="L33" s="195">
        <v>4.92</v>
      </c>
      <c r="M33" s="195">
        <v>4.98</v>
      </c>
      <c r="N33" s="195">
        <v>1.88</v>
      </c>
      <c r="O33" s="195">
        <v>3.2</v>
      </c>
      <c r="P33" s="195">
        <v>2.24</v>
      </c>
      <c r="Q33" s="195">
        <v>4</v>
      </c>
      <c r="R33" s="195">
        <v>2.6</v>
      </c>
      <c r="S33" s="195">
        <v>2.93</v>
      </c>
      <c r="T33" s="195">
        <v>6.08</v>
      </c>
      <c r="U33" s="195">
        <v>5.23</v>
      </c>
      <c r="V33" s="195">
        <v>2.47</v>
      </c>
      <c r="W33" s="195">
        <v>2.66</v>
      </c>
      <c r="X33" s="195">
        <v>3.22</v>
      </c>
      <c r="Y33" s="195">
        <v>3.16</v>
      </c>
      <c r="Z33" s="195">
        <v>2.53</v>
      </c>
      <c r="AA33" s="195">
        <v>3.91</v>
      </c>
      <c r="AB33" s="195">
        <v>1.95</v>
      </c>
      <c r="AC33" s="195">
        <v>1.95</v>
      </c>
      <c r="AD33" s="195">
        <v>8.71</v>
      </c>
      <c r="AE33" s="195">
        <v>3.69</v>
      </c>
      <c r="AF33" s="195">
        <v>2.43</v>
      </c>
      <c r="AG33" s="195">
        <v>0</v>
      </c>
      <c r="AH33" s="195">
        <v>5.09</v>
      </c>
      <c r="AI33" s="195">
        <v>7.08</v>
      </c>
      <c r="AJ33" s="195">
        <v>18.2</v>
      </c>
      <c r="AK33" s="195">
        <v>1.85</v>
      </c>
      <c r="AL33" s="195">
        <v>1.47</v>
      </c>
      <c r="AM33" s="195">
        <v>8.32</v>
      </c>
      <c r="AN33" s="195">
        <v>19.1</v>
      </c>
      <c r="AO33" s="195">
        <v>29.9</v>
      </c>
      <c r="AP33" s="195">
        <v>4.5</v>
      </c>
      <c r="AQ33" s="195">
        <v>34.3</v>
      </c>
      <c r="AR33" s="195">
        <v>26.5</v>
      </c>
      <c r="AS33" s="195">
        <v>28.2</v>
      </c>
      <c r="AT33" s="195">
        <v>2.4</v>
      </c>
      <c r="AU33" s="195">
        <v>3.95</v>
      </c>
      <c r="AV33" s="195">
        <v>1.33</v>
      </c>
      <c r="AW33" s="195">
        <v>0.576</v>
      </c>
      <c r="AX33" s="195">
        <v>0.571</v>
      </c>
      <c r="AY33" s="195">
        <v>0.608</v>
      </c>
      <c r="AZ33" s="195">
        <v>4.57</v>
      </c>
      <c r="BA33" s="195">
        <v>8.82</v>
      </c>
      <c r="BB33" s="195">
        <v>4.83</v>
      </c>
      <c r="BC33" s="195">
        <v>7.9</v>
      </c>
      <c r="BD33" s="195">
        <v>4.32</v>
      </c>
      <c r="BE33" s="195">
        <v>3.35</v>
      </c>
      <c r="BF33" s="195">
        <v>2.97</v>
      </c>
      <c r="BG33" s="195">
        <v>3.56</v>
      </c>
      <c r="BH33" s="195">
        <v>3.01</v>
      </c>
      <c r="BI33" s="195">
        <v>3.86</v>
      </c>
      <c r="BJ33" s="195">
        <v>1.78</v>
      </c>
      <c r="BK33" s="195">
        <v>4.09</v>
      </c>
      <c r="BL33" s="195">
        <v>1.42</v>
      </c>
    </row>
    <row r="34" spans="1:64" ht="12">
      <c r="A34" s="193" t="s">
        <v>435</v>
      </c>
      <c r="B34" s="194" t="s">
        <v>417</v>
      </c>
      <c r="C34" s="194"/>
      <c r="D34" s="194"/>
      <c r="E34" s="195">
        <v>1.41</v>
      </c>
      <c r="F34" s="195">
        <v>1.75</v>
      </c>
      <c r="G34" s="195">
        <v>6.11</v>
      </c>
      <c r="H34" s="195">
        <v>4</v>
      </c>
      <c r="I34" s="195">
        <v>8.69</v>
      </c>
      <c r="J34" s="195">
        <v>1.99</v>
      </c>
      <c r="K34" s="195">
        <v>0.646</v>
      </c>
      <c r="L34" s="195">
        <v>4.83</v>
      </c>
      <c r="M34" s="195">
        <v>3.3</v>
      </c>
      <c r="N34" s="195">
        <v>2.1</v>
      </c>
      <c r="O34" s="195">
        <v>2.14</v>
      </c>
      <c r="P34" s="195">
        <v>2.41</v>
      </c>
      <c r="Q34" s="195">
        <v>4.86</v>
      </c>
      <c r="R34" s="195">
        <v>2.21</v>
      </c>
      <c r="S34" s="195">
        <v>2.02</v>
      </c>
      <c r="T34" s="195">
        <v>7.05</v>
      </c>
      <c r="U34" s="195">
        <v>5.95</v>
      </c>
      <c r="V34" s="195">
        <v>2.3</v>
      </c>
      <c r="W34" s="195">
        <v>2.16</v>
      </c>
      <c r="X34" s="195">
        <v>3.43</v>
      </c>
      <c r="Y34" s="195">
        <v>2.71</v>
      </c>
      <c r="Z34" s="195">
        <v>1.35</v>
      </c>
      <c r="AA34" s="195">
        <v>2.62</v>
      </c>
      <c r="AB34" s="195">
        <v>1.64</v>
      </c>
      <c r="AC34" s="195">
        <v>1.86</v>
      </c>
      <c r="AD34" s="195">
        <v>6.07</v>
      </c>
      <c r="AE34" s="195">
        <v>3.13</v>
      </c>
      <c r="AF34" s="195">
        <v>1.36</v>
      </c>
      <c r="AG34" s="195">
        <v>0</v>
      </c>
      <c r="AH34" s="195">
        <v>2.87</v>
      </c>
      <c r="AI34" s="195">
        <v>6.15</v>
      </c>
      <c r="AJ34" s="195">
        <v>12.8</v>
      </c>
      <c r="AK34" s="195">
        <v>1.23</v>
      </c>
      <c r="AL34" s="195">
        <v>0.754</v>
      </c>
      <c r="AM34" s="195">
        <v>2.7</v>
      </c>
      <c r="AN34" s="195">
        <v>1.22</v>
      </c>
      <c r="AO34" s="195">
        <v>3.33</v>
      </c>
      <c r="AP34" s="195">
        <v>1.77</v>
      </c>
      <c r="AQ34" s="195">
        <v>12.5</v>
      </c>
      <c r="AR34" s="195">
        <v>2.37</v>
      </c>
      <c r="AS34" s="195">
        <v>2.14</v>
      </c>
      <c r="AT34" s="195">
        <v>1.64</v>
      </c>
      <c r="AU34" s="195">
        <v>4.74</v>
      </c>
      <c r="AV34" s="195">
        <v>0.881</v>
      </c>
      <c r="AW34" s="195">
        <v>0.586</v>
      </c>
      <c r="AX34" s="195">
        <v>0.421</v>
      </c>
      <c r="AY34" s="195">
        <v>0.598</v>
      </c>
      <c r="AZ34" s="195">
        <v>1.8</v>
      </c>
      <c r="BA34" s="195">
        <v>9.67</v>
      </c>
      <c r="BB34" s="195">
        <v>3</v>
      </c>
      <c r="BC34" s="195">
        <v>4.49</v>
      </c>
      <c r="BD34" s="195">
        <v>3.98</v>
      </c>
      <c r="BE34" s="195">
        <v>4.1</v>
      </c>
      <c r="BF34" s="195">
        <v>2.85</v>
      </c>
      <c r="BG34" s="195">
        <v>2.3</v>
      </c>
      <c r="BH34" s="195">
        <v>2.78</v>
      </c>
      <c r="BI34" s="195">
        <v>3.3</v>
      </c>
      <c r="BJ34" s="195">
        <v>1.94</v>
      </c>
      <c r="BK34" s="195">
        <v>2.82</v>
      </c>
      <c r="BL34" s="195">
        <v>1.15</v>
      </c>
    </row>
    <row r="35" spans="1:64" ht="12">
      <c r="A35" s="193" t="s">
        <v>436</v>
      </c>
      <c r="B35" s="194" t="s">
        <v>417</v>
      </c>
      <c r="C35" s="194"/>
      <c r="D35" s="194"/>
      <c r="E35" s="195">
        <v>0.92</v>
      </c>
      <c r="F35" s="195">
        <v>1.3</v>
      </c>
      <c r="G35" s="195">
        <v>5.21</v>
      </c>
      <c r="H35" s="195">
        <v>3.57</v>
      </c>
      <c r="I35" s="195">
        <v>7.7</v>
      </c>
      <c r="J35" s="195">
        <v>0.756</v>
      </c>
      <c r="K35" s="195">
        <v>0.019</v>
      </c>
      <c r="L35" s="195">
        <v>4.02</v>
      </c>
      <c r="M35" s="195">
        <v>1.15</v>
      </c>
      <c r="N35" s="195">
        <v>1.77</v>
      </c>
      <c r="O35" s="195">
        <v>0.67</v>
      </c>
      <c r="P35" s="195">
        <v>2.34</v>
      </c>
      <c r="Q35" s="195">
        <v>5.6</v>
      </c>
      <c r="R35" s="195">
        <v>1.35</v>
      </c>
      <c r="S35" s="195">
        <v>0.865</v>
      </c>
      <c r="T35" s="195">
        <v>7.48</v>
      </c>
      <c r="U35" s="195">
        <v>5.63</v>
      </c>
      <c r="V35" s="195">
        <v>1.2</v>
      </c>
      <c r="W35" s="195">
        <v>1.26</v>
      </c>
      <c r="X35" s="195">
        <v>3.17</v>
      </c>
      <c r="Y35" s="195">
        <v>1.15</v>
      </c>
      <c r="Z35" s="195">
        <v>0.593</v>
      </c>
      <c r="AA35" s="195">
        <v>0.751</v>
      </c>
      <c r="AB35" s="195">
        <v>0.747</v>
      </c>
      <c r="AC35" s="195">
        <v>0.889</v>
      </c>
      <c r="AD35" s="195">
        <v>4.14</v>
      </c>
      <c r="AE35" s="195">
        <v>1.96</v>
      </c>
      <c r="AF35" s="195">
        <v>0.26</v>
      </c>
      <c r="AG35" s="195">
        <v>0</v>
      </c>
      <c r="AH35" s="195">
        <v>1.19</v>
      </c>
      <c r="AI35" s="195">
        <v>3.14</v>
      </c>
      <c r="AJ35" s="195">
        <v>5.23</v>
      </c>
      <c r="AK35" s="195">
        <v>0.298</v>
      </c>
      <c r="AL35" s="195">
        <v>0.0998</v>
      </c>
      <c r="AM35" s="195">
        <v>0.241</v>
      </c>
      <c r="AN35" s="195">
        <v>0</v>
      </c>
      <c r="AO35" s="195">
        <v>0.02</v>
      </c>
      <c r="AP35" s="195">
        <v>0.157</v>
      </c>
      <c r="AQ35" s="195">
        <v>1.21</v>
      </c>
      <c r="AR35" s="195">
        <v>0.01</v>
      </c>
      <c r="AS35" s="195">
        <v>0</v>
      </c>
      <c r="AT35" s="195">
        <v>0.947</v>
      </c>
      <c r="AU35" s="195">
        <v>4.08</v>
      </c>
      <c r="AV35" s="195">
        <v>0.193</v>
      </c>
      <c r="AW35" s="195">
        <v>0.328</v>
      </c>
      <c r="AX35" s="195">
        <v>0.113</v>
      </c>
      <c r="AY35" s="195">
        <v>0.363</v>
      </c>
      <c r="AZ35" s="195">
        <v>0.14</v>
      </c>
      <c r="BA35" s="195">
        <v>7.2</v>
      </c>
      <c r="BB35" s="195">
        <v>1.16</v>
      </c>
      <c r="BC35" s="195">
        <v>1.66</v>
      </c>
      <c r="BD35" s="195">
        <v>2.13</v>
      </c>
      <c r="BE35" s="195">
        <v>3.21</v>
      </c>
      <c r="BF35" s="195">
        <v>1.83</v>
      </c>
      <c r="BG35" s="195">
        <v>0.706</v>
      </c>
      <c r="BH35" s="195">
        <v>1.71</v>
      </c>
      <c r="BI35" s="195">
        <v>1.74</v>
      </c>
      <c r="BJ35" s="195">
        <v>1.32</v>
      </c>
      <c r="BK35" s="195">
        <v>1.22</v>
      </c>
      <c r="BL35" s="195">
        <v>0.413</v>
      </c>
    </row>
    <row r="36" spans="1:64" ht="12">
      <c r="A36" s="193" t="s">
        <v>437</v>
      </c>
      <c r="B36" s="194" t="s">
        <v>417</v>
      </c>
      <c r="C36" s="194"/>
      <c r="D36" s="194"/>
      <c r="E36" s="195">
        <v>0.27</v>
      </c>
      <c r="F36" s="195">
        <v>0.456</v>
      </c>
      <c r="G36" s="195">
        <v>2.35</v>
      </c>
      <c r="H36" s="195">
        <v>1.65</v>
      </c>
      <c r="I36" s="195">
        <v>2.78</v>
      </c>
      <c r="J36" s="195">
        <v>0.0199</v>
      </c>
      <c r="K36" s="195">
        <v>0</v>
      </c>
      <c r="L36" s="195">
        <v>1.99</v>
      </c>
      <c r="M36" s="195">
        <v>0.0657</v>
      </c>
      <c r="N36" s="195">
        <v>0.926</v>
      </c>
      <c r="O36" s="195">
        <v>0.0197</v>
      </c>
      <c r="P36" s="195">
        <v>1.18</v>
      </c>
      <c r="Q36" s="195">
        <v>4.68</v>
      </c>
      <c r="R36" s="195">
        <v>0.284</v>
      </c>
      <c r="S36" s="195">
        <v>0.0397</v>
      </c>
      <c r="T36" s="195">
        <v>5.57</v>
      </c>
      <c r="U36" s="195">
        <v>3.13</v>
      </c>
      <c r="V36" s="195">
        <v>0.139</v>
      </c>
      <c r="W36" s="195">
        <v>0.268</v>
      </c>
      <c r="X36" s="195">
        <v>1.73</v>
      </c>
      <c r="Y36" s="195">
        <v>0.0394</v>
      </c>
      <c r="Z36" s="195">
        <v>0.146</v>
      </c>
      <c r="AA36" s="195">
        <v>0.019</v>
      </c>
      <c r="AB36" s="195">
        <v>0.0657</v>
      </c>
      <c r="AC36" s="195">
        <v>0.0494</v>
      </c>
      <c r="AD36" s="195">
        <v>2.13</v>
      </c>
      <c r="AE36" s="195">
        <v>0.588</v>
      </c>
      <c r="AF36" s="195">
        <v>0</v>
      </c>
      <c r="AG36" s="195">
        <v>0</v>
      </c>
      <c r="AH36" s="195">
        <v>0.451</v>
      </c>
      <c r="AI36" s="195">
        <v>0.544</v>
      </c>
      <c r="AJ36" s="195">
        <v>0.593</v>
      </c>
      <c r="AK36" s="195">
        <v>0</v>
      </c>
      <c r="AL36" s="195">
        <v>0</v>
      </c>
      <c r="AM36" s="195">
        <v>0</v>
      </c>
      <c r="AN36" s="195">
        <v>0</v>
      </c>
      <c r="AO36" s="195">
        <v>0</v>
      </c>
      <c r="AP36" s="195">
        <v>0</v>
      </c>
      <c r="AQ36" s="195">
        <v>0</v>
      </c>
      <c r="AR36" s="195">
        <v>0</v>
      </c>
      <c r="AS36" s="195">
        <v>0</v>
      </c>
      <c r="AT36" s="195">
        <v>0.36</v>
      </c>
      <c r="AU36" s="195">
        <v>2.24</v>
      </c>
      <c r="AV36" s="195">
        <v>0</v>
      </c>
      <c r="AW36" s="195">
        <v>0.00993</v>
      </c>
      <c r="AX36" s="195">
        <v>0</v>
      </c>
      <c r="AY36" s="195">
        <v>0.0588</v>
      </c>
      <c r="AZ36" s="195">
        <v>0</v>
      </c>
      <c r="BA36" s="195">
        <v>3.29</v>
      </c>
      <c r="BB36" s="195">
        <v>0.0572</v>
      </c>
      <c r="BC36" s="195">
        <v>0.272</v>
      </c>
      <c r="BD36" s="195">
        <v>0.284</v>
      </c>
      <c r="BE36" s="195">
        <v>1.04</v>
      </c>
      <c r="BF36" s="195">
        <v>0.34</v>
      </c>
      <c r="BG36" s="195">
        <v>0.0199</v>
      </c>
      <c r="BH36" s="195">
        <v>0.307</v>
      </c>
      <c r="BI36" s="195">
        <v>0.209</v>
      </c>
      <c r="BJ36" s="195">
        <v>0.239</v>
      </c>
      <c r="BK36" s="195">
        <v>0.106</v>
      </c>
      <c r="BL36" s="195">
        <v>0.00787</v>
      </c>
    </row>
    <row r="37" spans="1:64" ht="12">
      <c r="A37" s="193" t="s">
        <v>438</v>
      </c>
      <c r="B37" s="194" t="s">
        <v>417</v>
      </c>
      <c r="C37" s="194"/>
      <c r="D37" s="194"/>
      <c r="E37" s="195">
        <v>0</v>
      </c>
      <c r="F37" s="195">
        <v>0.825</v>
      </c>
      <c r="G37" s="195">
        <v>1.33</v>
      </c>
      <c r="H37" s="195">
        <v>0.273</v>
      </c>
      <c r="I37" s="195">
        <v>5.98</v>
      </c>
      <c r="J37" s="195">
        <v>0.542</v>
      </c>
      <c r="K37" s="195">
        <v>5.04</v>
      </c>
      <c r="L37" s="195">
        <v>4.77</v>
      </c>
      <c r="M37" s="195">
        <v>6.14</v>
      </c>
      <c r="N37" s="195">
        <v>71.5</v>
      </c>
      <c r="O37" s="195">
        <v>1.54</v>
      </c>
      <c r="P37" s="195">
        <v>22.5</v>
      </c>
      <c r="Q37" s="195">
        <v>19.6</v>
      </c>
      <c r="R37" s="195">
        <v>27.1</v>
      </c>
      <c r="S37" s="195">
        <v>0.628</v>
      </c>
      <c r="T37" s="195">
        <v>7.26</v>
      </c>
      <c r="U37" s="195">
        <v>1.37</v>
      </c>
      <c r="V37" s="195">
        <v>0.566</v>
      </c>
      <c r="W37" s="195">
        <v>0.754</v>
      </c>
      <c r="X37" s="195">
        <v>8.52</v>
      </c>
      <c r="Y37" s="195">
        <v>1.55</v>
      </c>
      <c r="Z37" s="195">
        <v>2.79</v>
      </c>
      <c r="AA37" s="195">
        <v>4.98</v>
      </c>
      <c r="AB37" s="195">
        <v>17.9</v>
      </c>
      <c r="AC37" s="195">
        <v>1.27</v>
      </c>
      <c r="AD37" s="195">
        <v>8.77</v>
      </c>
      <c r="AE37" s="195">
        <v>9.49</v>
      </c>
      <c r="AF37" s="195">
        <v>0</v>
      </c>
      <c r="AG37" s="195">
        <v>0</v>
      </c>
      <c r="AH37" s="195">
        <v>0</v>
      </c>
      <c r="AI37" s="195">
        <v>37.5</v>
      </c>
      <c r="AJ37" s="195">
        <v>19.9</v>
      </c>
      <c r="AK37" s="195">
        <v>25.6</v>
      </c>
      <c r="AL37" s="195">
        <v>63</v>
      </c>
      <c r="AM37" s="195">
        <v>67.9</v>
      </c>
      <c r="AN37" s="195">
        <v>1</v>
      </c>
      <c r="AO37" s="195">
        <v>0.132</v>
      </c>
      <c r="AP37" s="195">
        <v>1.77</v>
      </c>
      <c r="AQ37" s="195">
        <v>0.375</v>
      </c>
      <c r="AR37" s="195">
        <v>0</v>
      </c>
      <c r="AS37" s="195">
        <v>0.00825</v>
      </c>
      <c r="AT37" s="195">
        <v>59.5</v>
      </c>
      <c r="AU37" s="195">
        <v>65.4</v>
      </c>
      <c r="AV37" s="195">
        <v>8.25</v>
      </c>
      <c r="AW37" s="195">
        <v>0.702</v>
      </c>
      <c r="AX37" s="195">
        <v>24.8</v>
      </c>
      <c r="AY37" s="195">
        <v>1.99</v>
      </c>
      <c r="AZ37" s="195">
        <v>0</v>
      </c>
      <c r="BA37" s="195">
        <v>51.2</v>
      </c>
      <c r="BB37" s="195">
        <v>18.2</v>
      </c>
      <c r="BC37" s="195">
        <v>15.1</v>
      </c>
      <c r="BD37" s="195">
        <v>2.12</v>
      </c>
      <c r="BE37" s="195">
        <v>56.6</v>
      </c>
      <c r="BF37" s="195">
        <v>5.49</v>
      </c>
      <c r="BG37" s="195">
        <v>0.553</v>
      </c>
      <c r="BH37" s="195">
        <v>1.09</v>
      </c>
      <c r="BI37" s="195">
        <v>0.41</v>
      </c>
      <c r="BJ37" s="195">
        <v>0.401</v>
      </c>
      <c r="BK37" s="195">
        <v>11.5</v>
      </c>
      <c r="BL37" s="195">
        <v>60.6</v>
      </c>
    </row>
    <row r="38" spans="1:64" ht="12">
      <c r="A38" s="193" t="s">
        <v>439</v>
      </c>
      <c r="B38" s="194" t="s">
        <v>417</v>
      </c>
      <c r="C38" s="194"/>
      <c r="D38" s="194"/>
      <c r="E38" s="195">
        <v>100</v>
      </c>
      <c r="F38" s="195">
        <v>99.2</v>
      </c>
      <c r="G38" s="195">
        <v>98.7</v>
      </c>
      <c r="H38" s="195">
        <v>99.7</v>
      </c>
      <c r="I38" s="195">
        <v>94</v>
      </c>
      <c r="J38" s="195">
        <v>99.5</v>
      </c>
      <c r="K38" s="195">
        <v>95</v>
      </c>
      <c r="L38" s="195">
        <v>95.2</v>
      </c>
      <c r="M38" s="195">
        <v>93.9</v>
      </c>
      <c r="N38" s="195">
        <v>28.5</v>
      </c>
      <c r="O38" s="195">
        <v>98.5</v>
      </c>
      <c r="P38" s="195">
        <v>77.5</v>
      </c>
      <c r="Q38" s="195">
        <v>80.4</v>
      </c>
      <c r="R38" s="195">
        <v>72.9</v>
      </c>
      <c r="S38" s="195">
        <v>99.4</v>
      </c>
      <c r="T38" s="195">
        <v>92.7</v>
      </c>
      <c r="U38" s="195">
        <v>98.6</v>
      </c>
      <c r="V38" s="195">
        <v>99.4</v>
      </c>
      <c r="W38" s="195">
        <v>99.2</v>
      </c>
      <c r="X38" s="195">
        <v>91.5</v>
      </c>
      <c r="Y38" s="195">
        <v>98.4</v>
      </c>
      <c r="Z38" s="195">
        <v>97.2</v>
      </c>
      <c r="AA38" s="195">
        <v>95</v>
      </c>
      <c r="AB38" s="195">
        <v>82.1</v>
      </c>
      <c r="AC38" s="195">
        <v>98.7</v>
      </c>
      <c r="AD38" s="195">
        <v>91.2</v>
      </c>
      <c r="AE38" s="195">
        <v>90.5</v>
      </c>
      <c r="AF38" s="195">
        <v>100</v>
      </c>
      <c r="AG38" s="195">
        <v>100</v>
      </c>
      <c r="AH38" s="195">
        <v>100</v>
      </c>
      <c r="AI38" s="195">
        <v>62.5</v>
      </c>
      <c r="AJ38" s="195">
        <v>80.1</v>
      </c>
      <c r="AK38" s="195">
        <v>74.4</v>
      </c>
      <c r="AL38" s="195">
        <v>37</v>
      </c>
      <c r="AM38" s="195">
        <v>32.1</v>
      </c>
      <c r="AN38" s="195">
        <v>99</v>
      </c>
      <c r="AO38" s="195">
        <v>99.9</v>
      </c>
      <c r="AP38" s="195">
        <v>98.2</v>
      </c>
      <c r="AQ38" s="195">
        <v>99.6</v>
      </c>
      <c r="AR38" s="195">
        <v>100</v>
      </c>
      <c r="AS38" s="195">
        <v>100</v>
      </c>
      <c r="AT38" s="195">
        <v>40.5</v>
      </c>
      <c r="AU38" s="195">
        <v>34.6</v>
      </c>
      <c r="AV38" s="195">
        <v>91.8</v>
      </c>
      <c r="AW38" s="195">
        <v>99.3</v>
      </c>
      <c r="AX38" s="195">
        <v>75.2</v>
      </c>
      <c r="AY38" s="195">
        <v>98</v>
      </c>
      <c r="AZ38" s="195">
        <v>100</v>
      </c>
      <c r="BA38" s="195">
        <v>48.8</v>
      </c>
      <c r="BB38" s="195">
        <v>81.8</v>
      </c>
      <c r="BC38" s="195">
        <v>84.9</v>
      </c>
      <c r="BD38" s="195">
        <v>97.9</v>
      </c>
      <c r="BE38" s="195">
        <v>43.4</v>
      </c>
      <c r="BF38" s="195">
        <v>94.5</v>
      </c>
      <c r="BG38" s="195">
        <v>99.4</v>
      </c>
      <c r="BH38" s="195">
        <v>98.9</v>
      </c>
      <c r="BI38" s="195">
        <v>99.6</v>
      </c>
      <c r="BJ38" s="195">
        <v>99.6</v>
      </c>
      <c r="BK38" s="195">
        <v>88.5</v>
      </c>
      <c r="BL38" s="195">
        <v>39.4</v>
      </c>
    </row>
    <row r="39" spans="1:64" ht="12">
      <c r="A39" s="193" t="s">
        <v>440</v>
      </c>
      <c r="B39" s="194" t="s">
        <v>417</v>
      </c>
      <c r="C39" s="194"/>
      <c r="D39" s="194"/>
      <c r="E39" s="195">
        <v>0</v>
      </c>
      <c r="F39" s="195">
        <v>0.0652</v>
      </c>
      <c r="G39" s="195">
        <v>0.436</v>
      </c>
      <c r="H39" s="195">
        <v>0.0311</v>
      </c>
      <c r="I39" s="195">
        <v>0.928</v>
      </c>
      <c r="J39" s="195">
        <v>0.0569</v>
      </c>
      <c r="K39" s="195">
        <v>0.0655</v>
      </c>
      <c r="L39" s="195">
        <v>0.889</v>
      </c>
      <c r="M39" s="195">
        <v>0.617</v>
      </c>
      <c r="N39" s="195">
        <v>2.18</v>
      </c>
      <c r="O39" s="195">
        <v>0.0898</v>
      </c>
      <c r="P39" s="195">
        <v>0.0768</v>
      </c>
      <c r="Q39" s="195">
        <v>3.91</v>
      </c>
      <c r="R39" s="195">
        <v>0.276</v>
      </c>
      <c r="S39" s="195">
        <v>0.098</v>
      </c>
      <c r="T39" s="195">
        <v>0.805</v>
      </c>
      <c r="U39" s="195">
        <v>0.187</v>
      </c>
      <c r="V39" s="195">
        <v>0.184</v>
      </c>
      <c r="W39" s="195">
        <v>0.0621</v>
      </c>
      <c r="X39" s="195">
        <v>0.109</v>
      </c>
      <c r="Y39" s="195">
        <v>0.206</v>
      </c>
      <c r="Z39" s="195">
        <v>0.195</v>
      </c>
      <c r="AA39" s="195">
        <v>0.163</v>
      </c>
      <c r="AB39" s="195">
        <v>0.82</v>
      </c>
      <c r="AC39" s="195">
        <v>0.27</v>
      </c>
      <c r="AD39" s="195">
        <v>0.653</v>
      </c>
      <c r="AE39" s="195">
        <v>0.302</v>
      </c>
      <c r="AF39" s="195">
        <v>0</v>
      </c>
      <c r="AG39" s="195">
        <v>0</v>
      </c>
      <c r="AH39" s="195">
        <v>0</v>
      </c>
      <c r="AI39" s="195">
        <v>0.247</v>
      </c>
      <c r="AJ39" s="195">
        <v>5.09</v>
      </c>
      <c r="AK39" s="195">
        <v>0.965</v>
      </c>
      <c r="AL39" s="195">
        <v>0.357</v>
      </c>
      <c r="AM39" s="195">
        <v>0.636</v>
      </c>
      <c r="AN39" s="195">
        <v>0.0339</v>
      </c>
      <c r="AO39" s="195">
        <v>0.0499</v>
      </c>
      <c r="AP39" s="195">
        <v>0.206</v>
      </c>
      <c r="AQ39" s="195">
        <v>0.00704</v>
      </c>
      <c r="AR39" s="195">
        <v>0</v>
      </c>
      <c r="AS39" s="195">
        <v>0.00495</v>
      </c>
      <c r="AT39" s="195">
        <v>0.903</v>
      </c>
      <c r="AU39" s="195">
        <v>1.16</v>
      </c>
      <c r="AV39" s="195">
        <v>0.35</v>
      </c>
      <c r="AW39" s="195">
        <v>0.329</v>
      </c>
      <c r="AX39" s="195">
        <v>0.587</v>
      </c>
      <c r="AY39" s="195">
        <v>0.205</v>
      </c>
      <c r="AZ39" s="195">
        <v>0</v>
      </c>
      <c r="BA39" s="195">
        <v>2.12</v>
      </c>
      <c r="BB39" s="195">
        <v>5.19</v>
      </c>
      <c r="BC39" s="195">
        <v>0.272</v>
      </c>
      <c r="BD39" s="195">
        <v>0.224</v>
      </c>
      <c r="BE39" s="195">
        <v>2.64</v>
      </c>
      <c r="BF39" s="195">
        <v>0.13</v>
      </c>
      <c r="BG39" s="195">
        <v>0.21</v>
      </c>
      <c r="BH39" s="195">
        <v>0.214</v>
      </c>
      <c r="BI39" s="195">
        <v>0.121</v>
      </c>
      <c r="BJ39" s="195">
        <v>0.0179</v>
      </c>
      <c r="BK39" s="195">
        <v>0.61</v>
      </c>
      <c r="BL39" s="195">
        <v>2.23</v>
      </c>
    </row>
    <row r="40" spans="1:64" ht="12">
      <c r="A40" s="193" t="s">
        <v>441</v>
      </c>
      <c r="B40" s="194" t="s">
        <v>417</v>
      </c>
      <c r="C40" s="194"/>
      <c r="D40" s="194"/>
      <c r="E40" s="195">
        <v>0</v>
      </c>
      <c r="F40" s="195">
        <v>0.0652</v>
      </c>
      <c r="G40" s="195">
        <v>0.384</v>
      </c>
      <c r="H40" s="195">
        <v>0.0683</v>
      </c>
      <c r="I40" s="195">
        <v>0.557</v>
      </c>
      <c r="J40" s="195">
        <v>0.07</v>
      </c>
      <c r="K40" s="195">
        <v>0.0655</v>
      </c>
      <c r="L40" s="195">
        <v>1.32</v>
      </c>
      <c r="M40" s="195">
        <v>0.688</v>
      </c>
      <c r="N40" s="195">
        <v>3.32</v>
      </c>
      <c r="O40" s="195">
        <v>0.22</v>
      </c>
      <c r="P40" s="195">
        <v>0.0878</v>
      </c>
      <c r="Q40" s="195">
        <v>6.36</v>
      </c>
      <c r="R40" s="195">
        <v>0.363</v>
      </c>
      <c r="S40" s="195">
        <v>0.127</v>
      </c>
      <c r="T40" s="195">
        <v>0.751</v>
      </c>
      <c r="U40" s="195">
        <v>0.258</v>
      </c>
      <c r="V40" s="195">
        <v>0.112</v>
      </c>
      <c r="W40" s="195">
        <v>0.171</v>
      </c>
      <c r="X40" s="195">
        <v>0.134</v>
      </c>
      <c r="Y40" s="195">
        <v>0.351</v>
      </c>
      <c r="Z40" s="195">
        <v>0.39</v>
      </c>
      <c r="AA40" s="195">
        <v>0.173</v>
      </c>
      <c r="AB40" s="195">
        <v>1.3</v>
      </c>
      <c r="AC40" s="195">
        <v>0.291</v>
      </c>
      <c r="AD40" s="195">
        <v>1.07</v>
      </c>
      <c r="AE40" s="195">
        <v>0.425</v>
      </c>
      <c r="AF40" s="195">
        <v>0</v>
      </c>
      <c r="AG40" s="195">
        <v>0</v>
      </c>
      <c r="AH40" s="195">
        <v>0</v>
      </c>
      <c r="AI40" s="195">
        <v>0.358</v>
      </c>
      <c r="AJ40" s="195">
        <v>6.21</v>
      </c>
      <c r="AK40" s="195">
        <v>2.33</v>
      </c>
      <c r="AL40" s="195">
        <v>0.562</v>
      </c>
      <c r="AM40" s="195">
        <v>1.07</v>
      </c>
      <c r="AN40" s="195">
        <v>0.0388</v>
      </c>
      <c r="AO40" s="195">
        <v>0.0318</v>
      </c>
      <c r="AP40" s="195">
        <v>0.293</v>
      </c>
      <c r="AQ40" s="195">
        <v>0.0117</v>
      </c>
      <c r="AR40" s="195">
        <v>0</v>
      </c>
      <c r="AS40" s="195">
        <v>0.00165</v>
      </c>
      <c r="AT40" s="195">
        <v>1.41</v>
      </c>
      <c r="AU40" s="195">
        <v>1.57</v>
      </c>
      <c r="AV40" s="195">
        <v>0.655</v>
      </c>
      <c r="AW40" s="195">
        <v>0.291</v>
      </c>
      <c r="AX40" s="195">
        <v>0.688</v>
      </c>
      <c r="AY40" s="195">
        <v>0.375</v>
      </c>
      <c r="AZ40" s="195">
        <v>0</v>
      </c>
      <c r="BA40" s="195">
        <v>2.7</v>
      </c>
      <c r="BB40" s="195">
        <v>5.91</v>
      </c>
      <c r="BC40" s="195">
        <v>0.446</v>
      </c>
      <c r="BD40" s="195">
        <v>0.455</v>
      </c>
      <c r="BE40" s="195">
        <v>2.9</v>
      </c>
      <c r="BF40" s="195">
        <v>0.321</v>
      </c>
      <c r="BG40" s="195">
        <v>0.234</v>
      </c>
      <c r="BH40" s="195">
        <v>0.257</v>
      </c>
      <c r="BI40" s="195">
        <v>0.139</v>
      </c>
      <c r="BJ40" s="195">
        <v>0.0179</v>
      </c>
      <c r="BK40" s="195">
        <v>1.02</v>
      </c>
      <c r="BL40" s="195">
        <v>3.25</v>
      </c>
    </row>
    <row r="41" spans="1:64" ht="12">
      <c r="A41" s="193" t="s">
        <v>442</v>
      </c>
      <c r="B41" s="194" t="s">
        <v>417</v>
      </c>
      <c r="C41" s="194"/>
      <c r="D41" s="194"/>
      <c r="E41" s="195">
        <v>0</v>
      </c>
      <c r="F41" s="195">
        <v>0.0815</v>
      </c>
      <c r="G41" s="195">
        <v>0.244</v>
      </c>
      <c r="H41" s="195">
        <v>0.0683</v>
      </c>
      <c r="I41" s="195">
        <v>0.767</v>
      </c>
      <c r="J41" s="195">
        <v>0.136</v>
      </c>
      <c r="K41" s="195">
        <v>0.281</v>
      </c>
      <c r="L41" s="195">
        <v>1.37</v>
      </c>
      <c r="M41" s="195">
        <v>1.72</v>
      </c>
      <c r="N41" s="195">
        <v>4.47</v>
      </c>
      <c r="O41" s="195">
        <v>0.612</v>
      </c>
      <c r="P41" s="195">
        <v>0.17</v>
      </c>
      <c r="Q41" s="195">
        <v>7.09</v>
      </c>
      <c r="R41" s="195">
        <v>0.717</v>
      </c>
      <c r="S41" s="195">
        <v>0.231</v>
      </c>
      <c r="T41" s="195">
        <v>0.586</v>
      </c>
      <c r="U41" s="195">
        <v>0.267</v>
      </c>
      <c r="V41" s="195">
        <v>0.079</v>
      </c>
      <c r="W41" s="195">
        <v>0.264</v>
      </c>
      <c r="X41" s="195">
        <v>0.217</v>
      </c>
      <c r="Y41" s="195">
        <v>0.784</v>
      </c>
      <c r="Z41" s="195">
        <v>0.954</v>
      </c>
      <c r="AA41" s="195">
        <v>0.215</v>
      </c>
      <c r="AB41" s="195">
        <v>2.08</v>
      </c>
      <c r="AC41" s="195">
        <v>0.43</v>
      </c>
      <c r="AD41" s="195">
        <v>1.54</v>
      </c>
      <c r="AE41" s="195">
        <v>0.58</v>
      </c>
      <c r="AF41" s="195">
        <v>0</v>
      </c>
      <c r="AG41" s="195">
        <v>0</v>
      </c>
      <c r="AH41" s="195">
        <v>0</v>
      </c>
      <c r="AI41" s="195">
        <v>0.558</v>
      </c>
      <c r="AJ41" s="195">
        <v>4.73</v>
      </c>
      <c r="AK41" s="195">
        <v>3.79</v>
      </c>
      <c r="AL41" s="195">
        <v>0.437</v>
      </c>
      <c r="AM41" s="195">
        <v>1.81</v>
      </c>
      <c r="AN41" s="195">
        <v>0.0654</v>
      </c>
      <c r="AO41" s="195">
        <v>0.0159</v>
      </c>
      <c r="AP41" s="195">
        <v>0.312</v>
      </c>
      <c r="AQ41" s="195">
        <v>0.00938</v>
      </c>
      <c r="AR41" s="195">
        <v>0</v>
      </c>
      <c r="AS41" s="195">
        <v>0.00165</v>
      </c>
      <c r="AT41" s="195">
        <v>1.77</v>
      </c>
      <c r="AU41" s="195">
        <v>2.09</v>
      </c>
      <c r="AV41" s="195">
        <v>1.07</v>
      </c>
      <c r="AW41" s="195">
        <v>0.0822</v>
      </c>
      <c r="AX41" s="195">
        <v>0.814</v>
      </c>
      <c r="AY41" s="195">
        <v>0.563</v>
      </c>
      <c r="AZ41" s="195">
        <v>0</v>
      </c>
      <c r="BA41" s="195">
        <v>4.04</v>
      </c>
      <c r="BB41" s="195">
        <v>3.29</v>
      </c>
      <c r="BC41" s="195">
        <v>0.931</v>
      </c>
      <c r="BD41" s="195">
        <v>0.669</v>
      </c>
      <c r="BE41" s="195">
        <v>3.13</v>
      </c>
      <c r="BF41" s="195">
        <v>0.519</v>
      </c>
      <c r="BG41" s="195">
        <v>0.0747</v>
      </c>
      <c r="BH41" s="195">
        <v>0.318</v>
      </c>
      <c r="BI41" s="195">
        <v>0.0768</v>
      </c>
      <c r="BJ41" s="195">
        <v>0.012</v>
      </c>
      <c r="BK41" s="195">
        <v>0.882</v>
      </c>
      <c r="BL41" s="195">
        <v>4.94</v>
      </c>
    </row>
    <row r="42" spans="1:64" ht="12">
      <c r="A42" s="193" t="s">
        <v>443</v>
      </c>
      <c r="B42" s="194" t="s">
        <v>417</v>
      </c>
      <c r="C42" s="194"/>
      <c r="D42" s="194"/>
      <c r="E42" s="195">
        <v>0</v>
      </c>
      <c r="F42" s="195">
        <v>0.076</v>
      </c>
      <c r="G42" s="195">
        <v>0.209</v>
      </c>
      <c r="H42" s="195">
        <v>0.0807</v>
      </c>
      <c r="I42" s="195">
        <v>0.322</v>
      </c>
      <c r="J42" s="195">
        <v>0.131</v>
      </c>
      <c r="K42" s="195">
        <v>0.112</v>
      </c>
      <c r="L42" s="195">
        <v>0.527</v>
      </c>
      <c r="M42" s="195">
        <v>0.777</v>
      </c>
      <c r="N42" s="195">
        <v>4.35</v>
      </c>
      <c r="O42" s="195">
        <v>0.196</v>
      </c>
      <c r="P42" s="195">
        <v>0.159</v>
      </c>
      <c r="Q42" s="195">
        <v>0.778</v>
      </c>
      <c r="R42" s="195">
        <v>0.415</v>
      </c>
      <c r="S42" s="195">
        <v>0.0288</v>
      </c>
      <c r="T42" s="195">
        <v>0.86</v>
      </c>
      <c r="U42" s="195">
        <v>0.241</v>
      </c>
      <c r="V42" s="195">
        <v>0.0526</v>
      </c>
      <c r="W42" s="195">
        <v>0.0466</v>
      </c>
      <c r="X42" s="195">
        <v>0.192</v>
      </c>
      <c r="Y42" s="195">
        <v>0.0825</v>
      </c>
      <c r="Z42" s="195">
        <v>0.574</v>
      </c>
      <c r="AA42" s="195">
        <v>0.285</v>
      </c>
      <c r="AB42" s="195">
        <v>0.503</v>
      </c>
      <c r="AC42" s="195">
        <v>0.0416</v>
      </c>
      <c r="AD42" s="195">
        <v>1.03</v>
      </c>
      <c r="AE42" s="195">
        <v>1.21</v>
      </c>
      <c r="AF42" s="195">
        <v>0</v>
      </c>
      <c r="AG42" s="195">
        <v>0</v>
      </c>
      <c r="AH42" s="195">
        <v>0</v>
      </c>
      <c r="AI42" s="195">
        <v>0.84</v>
      </c>
      <c r="AJ42" s="195">
        <v>2.46</v>
      </c>
      <c r="AK42" s="195">
        <v>5.88</v>
      </c>
      <c r="AL42" s="195">
        <v>0.339</v>
      </c>
      <c r="AM42" s="195">
        <v>3.25</v>
      </c>
      <c r="AN42" s="195">
        <v>0.0654</v>
      </c>
      <c r="AO42" s="195">
        <v>0.0295</v>
      </c>
      <c r="AP42" s="195">
        <v>0.358</v>
      </c>
      <c r="AQ42" s="195">
        <v>0.0211</v>
      </c>
      <c r="AR42" s="195">
        <v>0</v>
      </c>
      <c r="AS42" s="195">
        <v>0</v>
      </c>
      <c r="AT42" s="195">
        <v>2.36</v>
      </c>
      <c r="AU42" s="195">
        <v>2.98</v>
      </c>
      <c r="AV42" s="195">
        <v>1.18</v>
      </c>
      <c r="AW42" s="195">
        <v>0</v>
      </c>
      <c r="AX42" s="195">
        <v>1.67</v>
      </c>
      <c r="AY42" s="195">
        <v>0.549</v>
      </c>
      <c r="AZ42" s="195">
        <v>0</v>
      </c>
      <c r="BA42" s="195">
        <v>4.79</v>
      </c>
      <c r="BB42" s="195">
        <v>0.748</v>
      </c>
      <c r="BC42" s="195">
        <v>1.09</v>
      </c>
      <c r="BD42" s="195">
        <v>0.514</v>
      </c>
      <c r="BE42" s="195">
        <v>3.31</v>
      </c>
      <c r="BF42" s="195">
        <v>0.791</v>
      </c>
      <c r="BG42" s="195">
        <v>0.0339</v>
      </c>
      <c r="BH42" s="195">
        <v>0.171</v>
      </c>
      <c r="BI42" s="195">
        <v>0.0146</v>
      </c>
      <c r="BJ42" s="195">
        <v>0</v>
      </c>
      <c r="BK42" s="195">
        <v>0.742</v>
      </c>
      <c r="BL42" s="195">
        <v>5.85</v>
      </c>
    </row>
    <row r="43" spans="1:64" ht="12">
      <c r="A43" s="193" t="s">
        <v>444</v>
      </c>
      <c r="B43" s="194" t="s">
        <v>417</v>
      </c>
      <c r="C43" s="194"/>
      <c r="D43" s="194"/>
      <c r="E43" s="195">
        <v>0</v>
      </c>
      <c r="F43" s="195">
        <v>0.223</v>
      </c>
      <c r="G43" s="195">
        <v>0.0582</v>
      </c>
      <c r="H43" s="195">
        <v>0.0248</v>
      </c>
      <c r="I43" s="195">
        <v>0.645</v>
      </c>
      <c r="J43" s="195">
        <v>0.0525</v>
      </c>
      <c r="K43" s="195">
        <v>0.0374</v>
      </c>
      <c r="L43" s="195">
        <v>0.361</v>
      </c>
      <c r="M43" s="195">
        <v>0.67</v>
      </c>
      <c r="N43" s="195">
        <v>4.98</v>
      </c>
      <c r="O43" s="195">
        <v>0.0245</v>
      </c>
      <c r="P43" s="195">
        <v>0.0933</v>
      </c>
      <c r="Q43" s="195">
        <v>0.778</v>
      </c>
      <c r="R43" s="195">
        <v>0.251</v>
      </c>
      <c r="S43" s="195">
        <v>0.0288</v>
      </c>
      <c r="T43" s="195">
        <v>0.555</v>
      </c>
      <c r="U43" s="195">
        <v>0.107</v>
      </c>
      <c r="V43" s="195">
        <v>0.0329</v>
      </c>
      <c r="W43" s="195">
        <v>0.0544</v>
      </c>
      <c r="X43" s="195">
        <v>0.274</v>
      </c>
      <c r="Y43" s="195">
        <v>0.0344</v>
      </c>
      <c r="Z43" s="195">
        <v>0.499</v>
      </c>
      <c r="AA43" s="195">
        <v>0.201</v>
      </c>
      <c r="AB43" s="195">
        <v>0.736</v>
      </c>
      <c r="AC43" s="195">
        <v>0.0416</v>
      </c>
      <c r="AD43" s="195">
        <v>1.16</v>
      </c>
      <c r="AE43" s="195">
        <v>2.08</v>
      </c>
      <c r="AF43" s="195">
        <v>0</v>
      </c>
      <c r="AG43" s="195">
        <v>0</v>
      </c>
      <c r="AH43" s="195">
        <v>0</v>
      </c>
      <c r="AI43" s="195">
        <v>1.24</v>
      </c>
      <c r="AJ43" s="195">
        <v>0.665</v>
      </c>
      <c r="AK43" s="195">
        <v>8.31</v>
      </c>
      <c r="AL43" s="195">
        <v>0.321</v>
      </c>
      <c r="AM43" s="195">
        <v>4.88</v>
      </c>
      <c r="AN43" s="195">
        <v>0.0412</v>
      </c>
      <c r="AO43" s="195">
        <v>0.00454</v>
      </c>
      <c r="AP43" s="195">
        <v>0.299</v>
      </c>
      <c r="AQ43" s="195">
        <v>0</v>
      </c>
      <c r="AR43" s="195">
        <v>0</v>
      </c>
      <c r="AS43" s="195">
        <v>0</v>
      </c>
      <c r="AT43" s="195">
        <v>2.65</v>
      </c>
      <c r="AU43" s="195">
        <v>5.39</v>
      </c>
      <c r="AV43" s="195">
        <v>1.69</v>
      </c>
      <c r="AW43" s="195">
        <v>0</v>
      </c>
      <c r="AX43" s="195">
        <v>2.87</v>
      </c>
      <c r="AY43" s="195">
        <v>0.299</v>
      </c>
      <c r="AZ43" s="195">
        <v>0</v>
      </c>
      <c r="BA43" s="195">
        <v>6.52</v>
      </c>
      <c r="BB43" s="195">
        <v>0.213</v>
      </c>
      <c r="BC43" s="195">
        <v>1.3</v>
      </c>
      <c r="BD43" s="195">
        <v>0.172</v>
      </c>
      <c r="BE43" s="195">
        <v>3.71</v>
      </c>
      <c r="BF43" s="195">
        <v>1.65</v>
      </c>
      <c r="BG43" s="195">
        <v>0</v>
      </c>
      <c r="BH43" s="195">
        <v>0.129</v>
      </c>
      <c r="BI43" s="195">
        <v>0.0585</v>
      </c>
      <c r="BJ43" s="195">
        <v>0</v>
      </c>
      <c r="BK43" s="195">
        <v>0.776</v>
      </c>
      <c r="BL43" s="195">
        <v>7.3</v>
      </c>
    </row>
    <row r="44" spans="1:64" ht="12">
      <c r="A44" s="193" t="s">
        <v>445</v>
      </c>
      <c r="B44" s="194" t="s">
        <v>417</v>
      </c>
      <c r="C44" s="194"/>
      <c r="D44" s="194"/>
      <c r="E44" s="195">
        <v>0</v>
      </c>
      <c r="F44" s="195">
        <v>0.315</v>
      </c>
      <c r="G44" s="195">
        <v>0</v>
      </c>
      <c r="H44" s="195">
        <v>0</v>
      </c>
      <c r="I44" s="195">
        <v>0.401</v>
      </c>
      <c r="J44" s="195">
        <v>0.00875</v>
      </c>
      <c r="K44" s="195">
        <v>0.169</v>
      </c>
      <c r="L44" s="195">
        <v>0.166</v>
      </c>
      <c r="M44" s="195">
        <v>0.161</v>
      </c>
      <c r="N44" s="195">
        <v>6.12</v>
      </c>
      <c r="O44" s="195">
        <v>0.122</v>
      </c>
      <c r="P44" s="195">
        <v>0.176</v>
      </c>
      <c r="Q44" s="195">
        <v>0.564</v>
      </c>
      <c r="R44" s="195">
        <v>0.449</v>
      </c>
      <c r="S44" s="195">
        <v>0</v>
      </c>
      <c r="T44" s="195">
        <v>0.383</v>
      </c>
      <c r="U44" s="195">
        <v>0.0356</v>
      </c>
      <c r="V44" s="195">
        <v>0.0395</v>
      </c>
      <c r="W44" s="195">
        <v>0</v>
      </c>
      <c r="X44" s="195">
        <v>0.134</v>
      </c>
      <c r="Y44" s="195">
        <v>0</v>
      </c>
      <c r="Z44" s="195">
        <v>0.173</v>
      </c>
      <c r="AA44" s="195">
        <v>0.541</v>
      </c>
      <c r="AB44" s="195">
        <v>1.19</v>
      </c>
      <c r="AC44" s="195">
        <v>0.0416</v>
      </c>
      <c r="AD44" s="195">
        <v>0.586</v>
      </c>
      <c r="AE44" s="195">
        <v>1.6</v>
      </c>
      <c r="AF44" s="195">
        <v>0</v>
      </c>
      <c r="AG44" s="195">
        <v>0</v>
      </c>
      <c r="AH44" s="195">
        <v>0</v>
      </c>
      <c r="AI44" s="195">
        <v>2.58</v>
      </c>
      <c r="AJ44" s="195">
        <v>0.275</v>
      </c>
      <c r="AK44" s="195">
        <v>2.04</v>
      </c>
      <c r="AL44" s="195">
        <v>0.196</v>
      </c>
      <c r="AM44" s="195">
        <v>5.43</v>
      </c>
      <c r="AN44" s="195">
        <v>0.063</v>
      </c>
      <c r="AO44" s="195">
        <v>0</v>
      </c>
      <c r="AP44" s="195">
        <v>0.212</v>
      </c>
      <c r="AQ44" s="195">
        <v>0.106</v>
      </c>
      <c r="AR44" s="195">
        <v>0</v>
      </c>
      <c r="AS44" s="195">
        <v>0</v>
      </c>
      <c r="AT44" s="195">
        <v>3.83</v>
      </c>
      <c r="AU44" s="195">
        <v>10.6</v>
      </c>
      <c r="AV44" s="195">
        <v>2.08</v>
      </c>
      <c r="AW44" s="195">
        <v>0</v>
      </c>
      <c r="AX44" s="195">
        <v>5.42</v>
      </c>
      <c r="AY44" s="195">
        <v>0</v>
      </c>
      <c r="AZ44" s="195">
        <v>0</v>
      </c>
      <c r="BA44" s="195">
        <v>8.13</v>
      </c>
      <c r="BB44" s="195">
        <v>0</v>
      </c>
      <c r="BC44" s="195">
        <v>1.69</v>
      </c>
      <c r="BD44" s="195">
        <v>0.0828</v>
      </c>
      <c r="BE44" s="195">
        <v>3.52</v>
      </c>
      <c r="BF44" s="195">
        <v>2.07</v>
      </c>
      <c r="BG44" s="195">
        <v>0</v>
      </c>
      <c r="BH44" s="195">
        <v>0</v>
      </c>
      <c r="BI44" s="195">
        <v>0</v>
      </c>
      <c r="BJ44" s="195">
        <v>0</v>
      </c>
      <c r="BK44" s="195">
        <v>1.44</v>
      </c>
      <c r="BL44" s="195">
        <v>7.93</v>
      </c>
    </row>
    <row r="45" spans="1:64" ht="12">
      <c r="A45" s="193" t="s">
        <v>446</v>
      </c>
      <c r="B45" s="194" t="s">
        <v>417</v>
      </c>
      <c r="C45" s="194"/>
      <c r="D45" s="194"/>
      <c r="E45" s="195">
        <v>0</v>
      </c>
      <c r="F45" s="195">
        <v>0</v>
      </c>
      <c r="G45" s="195">
        <v>0</v>
      </c>
      <c r="H45" s="195">
        <v>0</v>
      </c>
      <c r="I45" s="195">
        <v>2.36</v>
      </c>
      <c r="J45" s="195">
        <v>0.0875</v>
      </c>
      <c r="K45" s="195">
        <v>0</v>
      </c>
      <c r="L45" s="195">
        <v>0.146</v>
      </c>
      <c r="M45" s="195">
        <v>1.51</v>
      </c>
      <c r="N45" s="195">
        <v>4.9</v>
      </c>
      <c r="O45" s="195">
        <v>0.278</v>
      </c>
      <c r="P45" s="195">
        <v>0.0713</v>
      </c>
      <c r="Q45" s="195">
        <v>0.0902</v>
      </c>
      <c r="R45" s="195">
        <v>1.91</v>
      </c>
      <c r="S45" s="195">
        <v>0.115</v>
      </c>
      <c r="T45" s="195">
        <v>3.32</v>
      </c>
      <c r="U45" s="195">
        <v>0.276</v>
      </c>
      <c r="V45" s="195">
        <v>0.0658</v>
      </c>
      <c r="W45" s="195">
        <v>0.155</v>
      </c>
      <c r="X45" s="195">
        <v>1.68</v>
      </c>
      <c r="Y45" s="195">
        <v>0.0963</v>
      </c>
      <c r="Z45" s="195">
        <v>0</v>
      </c>
      <c r="AA45" s="195">
        <v>0.816</v>
      </c>
      <c r="AB45" s="195">
        <v>0.515</v>
      </c>
      <c r="AC45" s="195">
        <v>0.153</v>
      </c>
      <c r="AD45" s="195">
        <v>0.955</v>
      </c>
      <c r="AE45" s="195">
        <v>3.29</v>
      </c>
      <c r="AF45" s="195">
        <v>0</v>
      </c>
      <c r="AG45" s="195">
        <v>0</v>
      </c>
      <c r="AH45" s="195">
        <v>0</v>
      </c>
      <c r="AI45" s="195">
        <v>1.12</v>
      </c>
      <c r="AJ45" s="195">
        <v>0.426</v>
      </c>
      <c r="AK45" s="195">
        <v>2.29</v>
      </c>
      <c r="AL45" s="195">
        <v>7.98</v>
      </c>
      <c r="AM45" s="195">
        <v>7.8</v>
      </c>
      <c r="AN45" s="195">
        <v>0.269</v>
      </c>
      <c r="AO45" s="195">
        <v>0</v>
      </c>
      <c r="AP45" s="195">
        <v>0.0873</v>
      </c>
      <c r="AQ45" s="195">
        <v>0.221</v>
      </c>
      <c r="AR45" s="195">
        <v>0</v>
      </c>
      <c r="AS45" s="195">
        <v>0</v>
      </c>
      <c r="AT45" s="195">
        <v>2.68</v>
      </c>
      <c r="AU45" s="195">
        <v>12.9</v>
      </c>
      <c r="AV45" s="195">
        <v>0.905</v>
      </c>
      <c r="AW45" s="195">
        <v>0</v>
      </c>
      <c r="AX45" s="195">
        <v>12.8</v>
      </c>
      <c r="AY45" s="195">
        <v>0</v>
      </c>
      <c r="AZ45" s="195">
        <v>0</v>
      </c>
      <c r="BA45" s="195">
        <v>7.89</v>
      </c>
      <c r="BB45" s="195">
        <v>0</v>
      </c>
      <c r="BC45" s="195">
        <v>1.83</v>
      </c>
      <c r="BD45" s="195">
        <v>0</v>
      </c>
      <c r="BE45" s="195">
        <v>4.81</v>
      </c>
      <c r="BF45" s="195">
        <v>0.0124</v>
      </c>
      <c r="BG45" s="195">
        <v>0</v>
      </c>
      <c r="BH45" s="195">
        <v>0</v>
      </c>
      <c r="BI45" s="195">
        <v>0</v>
      </c>
      <c r="BJ45" s="195">
        <v>0.353</v>
      </c>
      <c r="BK45" s="195">
        <v>1.01</v>
      </c>
      <c r="BL45" s="195">
        <v>6.64</v>
      </c>
    </row>
    <row r="46" spans="1:64" ht="12">
      <c r="A46" s="193" t="s">
        <v>447</v>
      </c>
      <c r="B46" s="194" t="s">
        <v>417</v>
      </c>
      <c r="C46" s="194"/>
      <c r="D46" s="194"/>
      <c r="E46" s="195">
        <v>0</v>
      </c>
      <c r="F46" s="195">
        <v>0</v>
      </c>
      <c r="G46" s="195">
        <v>0</v>
      </c>
      <c r="H46" s="195">
        <v>0</v>
      </c>
      <c r="I46" s="195">
        <v>0</v>
      </c>
      <c r="J46" s="195">
        <v>0</v>
      </c>
      <c r="K46" s="195">
        <v>1.85</v>
      </c>
      <c r="L46" s="195">
        <v>0</v>
      </c>
      <c r="M46" s="195">
        <v>0</v>
      </c>
      <c r="N46" s="195">
        <v>22.7</v>
      </c>
      <c r="O46" s="195">
        <v>0</v>
      </c>
      <c r="P46" s="195">
        <v>1.87</v>
      </c>
      <c r="Q46" s="195">
        <v>0</v>
      </c>
      <c r="R46" s="195">
        <v>0</v>
      </c>
      <c r="S46" s="195">
        <v>0</v>
      </c>
      <c r="T46" s="195">
        <v>0</v>
      </c>
      <c r="U46" s="195">
        <v>0</v>
      </c>
      <c r="V46" s="195">
        <v>0</v>
      </c>
      <c r="W46" s="195">
        <v>0</v>
      </c>
      <c r="X46" s="195">
        <v>0</v>
      </c>
      <c r="Y46" s="195">
        <v>0</v>
      </c>
      <c r="Z46" s="195">
        <v>0</v>
      </c>
      <c r="AA46" s="195">
        <v>0</v>
      </c>
      <c r="AB46" s="195">
        <v>3.29</v>
      </c>
      <c r="AC46" s="195">
        <v>0</v>
      </c>
      <c r="AD46" s="195">
        <v>1.77</v>
      </c>
      <c r="AE46" s="195">
        <v>0</v>
      </c>
      <c r="AF46" s="195">
        <v>0</v>
      </c>
      <c r="AG46" s="195">
        <v>0</v>
      </c>
      <c r="AH46" s="195">
        <v>0</v>
      </c>
      <c r="AI46" s="195">
        <v>4.94</v>
      </c>
      <c r="AJ46" s="195">
        <v>0</v>
      </c>
      <c r="AK46" s="195">
        <v>0</v>
      </c>
      <c r="AL46" s="195">
        <v>27.8</v>
      </c>
      <c r="AM46" s="195">
        <v>14.8</v>
      </c>
      <c r="AN46" s="195">
        <v>0</v>
      </c>
      <c r="AO46" s="195">
        <v>0</v>
      </c>
      <c r="AP46" s="195">
        <v>0</v>
      </c>
      <c r="AQ46" s="195">
        <v>0</v>
      </c>
      <c r="AR46" s="195">
        <v>0</v>
      </c>
      <c r="AS46" s="195">
        <v>0</v>
      </c>
      <c r="AT46" s="195">
        <v>7.49</v>
      </c>
      <c r="AU46" s="195">
        <v>20.7</v>
      </c>
      <c r="AV46" s="195">
        <v>0.317</v>
      </c>
      <c r="AW46" s="195">
        <v>0</v>
      </c>
      <c r="AX46" s="195">
        <v>0</v>
      </c>
      <c r="AY46" s="195">
        <v>0</v>
      </c>
      <c r="AZ46" s="195">
        <v>0</v>
      </c>
      <c r="BA46" s="195">
        <v>7.29</v>
      </c>
      <c r="BB46" s="195">
        <v>0</v>
      </c>
      <c r="BC46" s="195">
        <v>1.92</v>
      </c>
      <c r="BD46" s="195">
        <v>0</v>
      </c>
      <c r="BE46" s="195">
        <v>9.48</v>
      </c>
      <c r="BF46" s="195">
        <v>0</v>
      </c>
      <c r="BG46" s="195">
        <v>0</v>
      </c>
      <c r="BH46" s="195">
        <v>0</v>
      </c>
      <c r="BI46" s="195">
        <v>0</v>
      </c>
      <c r="BJ46" s="195">
        <v>0</v>
      </c>
      <c r="BK46" s="195">
        <v>2.9</v>
      </c>
      <c r="BL46" s="195">
        <v>12.1</v>
      </c>
    </row>
    <row r="47" spans="1:64" ht="12">
      <c r="A47" s="193" t="s">
        <v>448</v>
      </c>
      <c r="B47" s="194" t="s">
        <v>417</v>
      </c>
      <c r="C47" s="194"/>
      <c r="D47" s="194"/>
      <c r="E47" s="195">
        <v>0</v>
      </c>
      <c r="F47" s="195">
        <v>0</v>
      </c>
      <c r="G47" s="195">
        <v>0</v>
      </c>
      <c r="H47" s="195">
        <v>0</v>
      </c>
      <c r="I47" s="195">
        <v>0</v>
      </c>
      <c r="J47" s="195">
        <v>0</v>
      </c>
      <c r="K47" s="195">
        <v>2.45</v>
      </c>
      <c r="L47" s="195">
        <v>0</v>
      </c>
      <c r="M47" s="195">
        <v>0</v>
      </c>
      <c r="N47" s="195">
        <v>9.49</v>
      </c>
      <c r="O47" s="195">
        <v>0</v>
      </c>
      <c r="P47" s="195">
        <v>0</v>
      </c>
      <c r="Q47" s="195">
        <v>0</v>
      </c>
      <c r="R47" s="195">
        <v>0</v>
      </c>
      <c r="S47" s="195">
        <v>0</v>
      </c>
      <c r="T47" s="195">
        <v>0</v>
      </c>
      <c r="U47" s="195">
        <v>0</v>
      </c>
      <c r="V47" s="195">
        <v>0</v>
      </c>
      <c r="W47" s="195">
        <v>0</v>
      </c>
      <c r="X47" s="195">
        <v>0</v>
      </c>
      <c r="Y47" s="195">
        <v>0</v>
      </c>
      <c r="Z47" s="195">
        <v>0</v>
      </c>
      <c r="AA47" s="195">
        <v>2.59</v>
      </c>
      <c r="AB47" s="195">
        <v>0.724</v>
      </c>
      <c r="AC47" s="195">
        <v>0</v>
      </c>
      <c r="AD47" s="195">
        <v>0</v>
      </c>
      <c r="AE47" s="195">
        <v>0</v>
      </c>
      <c r="AF47" s="195">
        <v>0</v>
      </c>
      <c r="AG47" s="195">
        <v>0</v>
      </c>
      <c r="AH47" s="195">
        <v>0</v>
      </c>
      <c r="AI47" s="195">
        <v>6.42</v>
      </c>
      <c r="AJ47" s="195">
        <v>0</v>
      </c>
      <c r="AK47" s="195">
        <v>0</v>
      </c>
      <c r="AL47" s="195">
        <v>25</v>
      </c>
      <c r="AM47" s="195">
        <v>16.2</v>
      </c>
      <c r="AN47" s="195">
        <v>0.426</v>
      </c>
      <c r="AO47" s="195">
        <v>0</v>
      </c>
      <c r="AP47" s="195">
        <v>0</v>
      </c>
      <c r="AQ47" s="195">
        <v>0</v>
      </c>
      <c r="AR47" s="195">
        <v>0</v>
      </c>
      <c r="AS47" s="195">
        <v>0</v>
      </c>
      <c r="AT47" s="195">
        <v>10.2</v>
      </c>
      <c r="AU47" s="195">
        <v>3.62</v>
      </c>
      <c r="AV47" s="195">
        <v>0</v>
      </c>
      <c r="AW47" s="195">
        <v>0</v>
      </c>
      <c r="AX47" s="195">
        <v>0</v>
      </c>
      <c r="AY47" s="195">
        <v>0</v>
      </c>
      <c r="AZ47" s="195">
        <v>0</v>
      </c>
      <c r="BA47" s="195">
        <v>7.77</v>
      </c>
      <c r="BB47" s="195">
        <v>2.88</v>
      </c>
      <c r="BC47" s="195">
        <v>4.39</v>
      </c>
      <c r="BD47" s="195">
        <v>0</v>
      </c>
      <c r="BE47" s="195">
        <v>4.23</v>
      </c>
      <c r="BF47" s="195">
        <v>0</v>
      </c>
      <c r="BG47" s="195">
        <v>0</v>
      </c>
      <c r="BH47" s="195">
        <v>0</v>
      </c>
      <c r="BI47" s="195">
        <v>0</v>
      </c>
      <c r="BJ47" s="195">
        <v>0</v>
      </c>
      <c r="BK47" s="195">
        <v>2.1</v>
      </c>
      <c r="BL47" s="195">
        <v>2.1</v>
      </c>
    </row>
    <row r="48" spans="1:64" ht="12">
      <c r="A48" s="193" t="s">
        <v>449</v>
      </c>
      <c r="B48" s="194" t="s">
        <v>417</v>
      </c>
      <c r="C48" s="194"/>
      <c r="D48" s="194"/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9.08</v>
      </c>
      <c r="O48" s="195">
        <v>0</v>
      </c>
      <c r="P48" s="195">
        <v>19.8</v>
      </c>
      <c r="Q48" s="195">
        <v>0</v>
      </c>
      <c r="R48" s="195">
        <v>22.7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5.78</v>
      </c>
      <c r="Y48" s="195">
        <v>0</v>
      </c>
      <c r="Z48" s="195">
        <v>0</v>
      </c>
      <c r="AA48" s="195">
        <v>0</v>
      </c>
      <c r="AB48" s="195">
        <v>6.72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19.2</v>
      </c>
      <c r="AJ48" s="195">
        <v>0</v>
      </c>
      <c r="AK48" s="195">
        <v>0</v>
      </c>
      <c r="AL48" s="195">
        <v>0</v>
      </c>
      <c r="AM48" s="195">
        <v>12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13.2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1.21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8.35</v>
      </c>
    </row>
    <row r="49" spans="1:64" ht="12">
      <c r="A49" s="193" t="s">
        <v>450</v>
      </c>
      <c r="B49" s="194" t="s">
        <v>417</v>
      </c>
      <c r="C49" s="194"/>
      <c r="D49" s="194"/>
      <c r="E49" s="195">
        <v>0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195">
        <v>0</v>
      </c>
      <c r="L49" s="195">
        <v>0</v>
      </c>
      <c r="M49" s="195">
        <v>0</v>
      </c>
      <c r="N49" s="195">
        <v>0</v>
      </c>
      <c r="O49" s="195">
        <v>0</v>
      </c>
      <c r="P49" s="195">
        <v>0</v>
      </c>
      <c r="Q49" s="195">
        <v>0</v>
      </c>
      <c r="R49" s="195">
        <v>0</v>
      </c>
      <c r="S49" s="195">
        <v>0</v>
      </c>
      <c r="T49" s="195">
        <v>0</v>
      </c>
      <c r="U49" s="195">
        <v>0</v>
      </c>
      <c r="V49" s="195">
        <v>0</v>
      </c>
      <c r="W49" s="195">
        <v>0</v>
      </c>
      <c r="X49" s="195">
        <v>0</v>
      </c>
      <c r="Y49" s="195">
        <v>0</v>
      </c>
      <c r="Z49" s="195">
        <v>0</v>
      </c>
      <c r="AA49" s="195">
        <v>0</v>
      </c>
      <c r="AB49" s="195">
        <v>0</v>
      </c>
      <c r="AC49" s="195">
        <v>0</v>
      </c>
      <c r="AD49" s="195">
        <v>0</v>
      </c>
      <c r="AE49" s="195">
        <v>0</v>
      </c>
      <c r="AF49" s="195">
        <v>0</v>
      </c>
      <c r="AG49" s="195">
        <v>0</v>
      </c>
      <c r="AH49" s="195">
        <v>0</v>
      </c>
      <c r="AI49" s="195">
        <v>0</v>
      </c>
      <c r="AJ49" s="195">
        <v>0</v>
      </c>
      <c r="AK49" s="195">
        <v>0</v>
      </c>
      <c r="AL49" s="195">
        <v>0</v>
      </c>
      <c r="AM49" s="195">
        <v>0</v>
      </c>
      <c r="AN49" s="195">
        <v>0</v>
      </c>
      <c r="AO49" s="195">
        <v>0</v>
      </c>
      <c r="AP49" s="195">
        <v>0</v>
      </c>
      <c r="AQ49" s="195">
        <v>0</v>
      </c>
      <c r="AR49" s="195">
        <v>0</v>
      </c>
      <c r="AS49" s="195">
        <v>0</v>
      </c>
      <c r="AT49" s="195">
        <v>13.1</v>
      </c>
      <c r="AU49" s="195">
        <v>0</v>
      </c>
      <c r="AV49" s="195">
        <v>0</v>
      </c>
      <c r="AW49" s="195">
        <v>0</v>
      </c>
      <c r="AX49" s="195">
        <v>0</v>
      </c>
      <c r="AY49" s="195">
        <v>0</v>
      </c>
      <c r="AZ49" s="195">
        <v>0</v>
      </c>
      <c r="BA49" s="195">
        <v>0</v>
      </c>
      <c r="BB49" s="195">
        <v>0</v>
      </c>
      <c r="BC49" s="195">
        <v>0</v>
      </c>
      <c r="BD49" s="195">
        <v>0</v>
      </c>
      <c r="BE49" s="195">
        <v>18.8</v>
      </c>
      <c r="BF49" s="195">
        <v>0</v>
      </c>
      <c r="BG49" s="195">
        <v>0</v>
      </c>
      <c r="BH49" s="195">
        <v>0</v>
      </c>
      <c r="BI49" s="195">
        <v>0</v>
      </c>
      <c r="BJ49" s="195">
        <v>0</v>
      </c>
      <c r="BK49" s="195">
        <v>0</v>
      </c>
      <c r="BL49" s="195">
        <v>0</v>
      </c>
    </row>
    <row r="50" spans="1:64" ht="12">
      <c r="A50" s="193" t="s">
        <v>451</v>
      </c>
      <c r="B50" s="194" t="s">
        <v>417</v>
      </c>
      <c r="C50" s="194"/>
      <c r="D50" s="194"/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5">
        <v>0</v>
      </c>
      <c r="S50" s="195">
        <v>0</v>
      </c>
      <c r="T50" s="195">
        <v>0</v>
      </c>
      <c r="U50" s="195">
        <v>0</v>
      </c>
      <c r="V50" s="195">
        <v>0</v>
      </c>
      <c r="W50" s="195">
        <v>0</v>
      </c>
      <c r="X50" s="195">
        <v>0</v>
      </c>
      <c r="Y50" s="195">
        <v>0</v>
      </c>
      <c r="Z50" s="195">
        <v>0</v>
      </c>
      <c r="AA50" s="195">
        <v>0</v>
      </c>
      <c r="AB50" s="195">
        <v>0</v>
      </c>
      <c r="AC50" s="195">
        <v>0</v>
      </c>
      <c r="AD50" s="195">
        <v>0</v>
      </c>
      <c r="AE50" s="195">
        <v>0</v>
      </c>
      <c r="AF50" s="195">
        <v>0</v>
      </c>
      <c r="AG50" s="195">
        <v>0</v>
      </c>
      <c r="AH50" s="195">
        <v>0</v>
      </c>
      <c r="AI50" s="195">
        <v>0</v>
      </c>
      <c r="AJ50" s="195">
        <v>0</v>
      </c>
      <c r="AK50" s="195">
        <v>0</v>
      </c>
      <c r="AL50" s="195">
        <v>0</v>
      </c>
      <c r="AM50" s="195">
        <v>0</v>
      </c>
      <c r="AN50" s="195">
        <v>0</v>
      </c>
      <c r="AO50" s="195">
        <v>0</v>
      </c>
      <c r="AP50" s="195">
        <v>0</v>
      </c>
      <c r="AQ50" s="195">
        <v>0</v>
      </c>
      <c r="AR50" s="195">
        <v>0</v>
      </c>
      <c r="AS50" s="195">
        <v>0</v>
      </c>
      <c r="AT50" s="195">
        <v>0</v>
      </c>
      <c r="AU50" s="195">
        <v>4.36</v>
      </c>
      <c r="AV50" s="195">
        <v>0</v>
      </c>
      <c r="AW50" s="195">
        <v>0</v>
      </c>
      <c r="AX50" s="195">
        <v>0</v>
      </c>
      <c r="AY50" s="195">
        <v>0</v>
      </c>
      <c r="AZ50" s="195">
        <v>0</v>
      </c>
      <c r="BA50" s="195">
        <v>0</v>
      </c>
      <c r="BB50" s="195">
        <v>0</v>
      </c>
      <c r="BC50" s="195">
        <v>0</v>
      </c>
      <c r="BD50" s="195">
        <v>0</v>
      </c>
      <c r="BE50" s="195">
        <v>0</v>
      </c>
      <c r="BF50" s="195">
        <v>0</v>
      </c>
      <c r="BG50" s="195">
        <v>0</v>
      </c>
      <c r="BH50" s="195">
        <v>0</v>
      </c>
      <c r="BI50" s="195">
        <v>0</v>
      </c>
      <c r="BJ50" s="195">
        <v>0</v>
      </c>
      <c r="BK50" s="195">
        <v>0</v>
      </c>
      <c r="BL50" s="195">
        <v>0</v>
      </c>
    </row>
    <row r="51" spans="1:64" ht="12">
      <c r="A51" s="193" t="s">
        <v>452</v>
      </c>
      <c r="B51" s="194" t="s">
        <v>417</v>
      </c>
      <c r="C51" s="194"/>
      <c r="D51" s="194"/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0</v>
      </c>
      <c r="T51" s="195">
        <v>0</v>
      </c>
      <c r="U51" s="195">
        <v>0</v>
      </c>
      <c r="V51" s="195">
        <v>0</v>
      </c>
      <c r="W51" s="195">
        <v>0</v>
      </c>
      <c r="X51" s="195">
        <v>0</v>
      </c>
      <c r="Y51" s="195">
        <v>0</v>
      </c>
      <c r="Z51" s="195">
        <v>0</v>
      </c>
      <c r="AA51" s="195">
        <v>0</v>
      </c>
      <c r="AB51" s="195">
        <v>0</v>
      </c>
      <c r="AC51" s="195">
        <v>0</v>
      </c>
      <c r="AD51" s="195">
        <v>0</v>
      </c>
      <c r="AE51" s="195">
        <v>0</v>
      </c>
      <c r="AF51" s="195">
        <v>0</v>
      </c>
      <c r="AG51" s="195">
        <v>0</v>
      </c>
      <c r="AH51" s="195">
        <v>0</v>
      </c>
      <c r="AI51" s="195">
        <v>0</v>
      </c>
      <c r="AJ51" s="195">
        <v>0</v>
      </c>
      <c r="AK51" s="195">
        <v>0</v>
      </c>
      <c r="AL51" s="195">
        <v>0</v>
      </c>
      <c r="AM51" s="195">
        <v>0</v>
      </c>
      <c r="AN51" s="195">
        <v>0</v>
      </c>
      <c r="AO51" s="195">
        <v>0</v>
      </c>
      <c r="AP51" s="195">
        <v>0</v>
      </c>
      <c r="AQ51" s="195">
        <v>0</v>
      </c>
      <c r="AR51" s="195">
        <v>0</v>
      </c>
      <c r="AS51" s="195">
        <v>0</v>
      </c>
      <c r="AT51" s="195">
        <v>0</v>
      </c>
      <c r="AU51" s="195">
        <v>0</v>
      </c>
      <c r="AV51" s="195">
        <v>0</v>
      </c>
      <c r="AW51" s="195">
        <v>0</v>
      </c>
      <c r="AX51" s="195">
        <v>0</v>
      </c>
      <c r="AY51" s="195">
        <v>0</v>
      </c>
      <c r="AZ51" s="195">
        <v>0</v>
      </c>
      <c r="BA51" s="195">
        <v>0</v>
      </c>
      <c r="BB51" s="195">
        <v>0</v>
      </c>
      <c r="BC51" s="195">
        <v>0</v>
      </c>
      <c r="BD51" s="195">
        <v>0</v>
      </c>
      <c r="BE51" s="195">
        <v>0</v>
      </c>
      <c r="BF51" s="195">
        <v>0</v>
      </c>
      <c r="BG51" s="195">
        <v>0</v>
      </c>
      <c r="BH51" s="195">
        <v>0</v>
      </c>
      <c r="BI51" s="195">
        <v>0</v>
      </c>
      <c r="BJ51" s="195">
        <v>0</v>
      </c>
      <c r="BK51" s="195">
        <v>0</v>
      </c>
      <c r="BL51" s="195">
        <v>0</v>
      </c>
    </row>
    <row r="52" spans="1:64" ht="12">
      <c r="A52" s="193" t="s">
        <v>453</v>
      </c>
      <c r="B52" s="194" t="s">
        <v>454</v>
      </c>
      <c r="C52" s="194"/>
      <c r="D52" s="194"/>
      <c r="E52" s="195" t="s">
        <v>455</v>
      </c>
      <c r="F52" s="195" t="s">
        <v>456</v>
      </c>
      <c r="G52" s="195" t="s">
        <v>456</v>
      </c>
      <c r="H52" s="195" t="s">
        <v>456</v>
      </c>
      <c r="I52" s="195" t="s">
        <v>456</v>
      </c>
      <c r="J52" s="195" t="s">
        <v>456</v>
      </c>
      <c r="K52" s="195" t="s">
        <v>456</v>
      </c>
      <c r="L52" s="195" t="s">
        <v>456</v>
      </c>
      <c r="M52" s="195" t="s">
        <v>456</v>
      </c>
      <c r="N52" s="195" t="s">
        <v>457</v>
      </c>
      <c r="O52" s="195" t="s">
        <v>458</v>
      </c>
      <c r="P52" s="195" t="s">
        <v>459</v>
      </c>
      <c r="Q52" s="195" t="s">
        <v>460</v>
      </c>
      <c r="R52" s="195" t="s">
        <v>459</v>
      </c>
      <c r="S52" s="195" t="s">
        <v>458</v>
      </c>
      <c r="T52" s="195" t="s">
        <v>460</v>
      </c>
      <c r="U52" s="195" t="s">
        <v>458</v>
      </c>
      <c r="V52" s="195" t="s">
        <v>458</v>
      </c>
      <c r="W52" s="195" t="s">
        <v>458</v>
      </c>
      <c r="X52" s="195" t="s">
        <v>459</v>
      </c>
      <c r="Y52" s="195" t="s">
        <v>458</v>
      </c>
      <c r="Z52" s="195" t="s">
        <v>458</v>
      </c>
      <c r="AA52" s="195" t="s">
        <v>458</v>
      </c>
      <c r="AB52" s="195" t="s">
        <v>459</v>
      </c>
      <c r="AC52" s="195" t="s">
        <v>458</v>
      </c>
      <c r="AD52" s="195" t="s">
        <v>460</v>
      </c>
      <c r="AE52" s="195" t="s">
        <v>459</v>
      </c>
      <c r="AF52" s="195" t="s">
        <v>461</v>
      </c>
      <c r="AG52" s="195" t="s">
        <v>462</v>
      </c>
      <c r="AH52" s="195" t="s">
        <v>461</v>
      </c>
      <c r="AI52" s="195" t="s">
        <v>463</v>
      </c>
      <c r="AJ52" s="195" t="s">
        <v>460</v>
      </c>
      <c r="AK52" s="195" t="s">
        <v>459</v>
      </c>
      <c r="AL52" s="195" t="s">
        <v>463</v>
      </c>
      <c r="AM52" s="195" t="s">
        <v>464</v>
      </c>
      <c r="AN52" s="195" t="s">
        <v>465</v>
      </c>
      <c r="AO52" s="195" t="s">
        <v>465</v>
      </c>
      <c r="AP52" s="195" t="s">
        <v>458</v>
      </c>
      <c r="AQ52" s="195" t="s">
        <v>465</v>
      </c>
      <c r="AR52" s="195" t="s">
        <v>466</v>
      </c>
      <c r="AS52" s="195" t="s">
        <v>465</v>
      </c>
      <c r="AT52" s="195" t="s">
        <v>463</v>
      </c>
      <c r="AU52" s="195" t="s">
        <v>467</v>
      </c>
      <c r="AV52" s="195" t="s">
        <v>459</v>
      </c>
      <c r="AW52" s="195" t="s">
        <v>468</v>
      </c>
      <c r="AX52" s="195" t="s">
        <v>459</v>
      </c>
      <c r="AY52" s="195" t="s">
        <v>468</v>
      </c>
      <c r="AZ52" s="195" t="s">
        <v>461</v>
      </c>
      <c r="BA52" s="195" t="s">
        <v>467</v>
      </c>
      <c r="BB52" s="195" t="s">
        <v>460</v>
      </c>
      <c r="BC52" s="195" t="s">
        <v>459</v>
      </c>
      <c r="BD52" s="195" t="s">
        <v>458</v>
      </c>
      <c r="BE52" s="195" t="s">
        <v>467</v>
      </c>
      <c r="BF52" s="195" t="s">
        <v>459</v>
      </c>
      <c r="BG52" s="195" t="s">
        <v>458</v>
      </c>
      <c r="BH52" s="195" t="s">
        <v>458</v>
      </c>
      <c r="BI52" s="195" t="s">
        <v>458</v>
      </c>
      <c r="BJ52" s="195" t="s">
        <v>458</v>
      </c>
      <c r="BK52" s="195" t="s">
        <v>459</v>
      </c>
      <c r="BL52" s="195" t="s">
        <v>463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IV76"/>
  <sheetViews>
    <sheetView showGridLines="0" zoomScalePageLayoutView="0" workbookViewId="0" topLeftCell="BE1">
      <selection activeCell="BJ5" sqref="BJ5"/>
    </sheetView>
  </sheetViews>
  <sheetFormatPr defaultColWidth="28.7109375" defaultRowHeight="12.75"/>
  <cols>
    <col min="1" max="1" width="16.00390625" style="10" customWidth="1"/>
    <col min="2" max="2" width="23.28125" style="10" customWidth="1"/>
    <col min="3" max="16384" width="28.7109375" style="10" customWidth="1"/>
  </cols>
  <sheetData>
    <row r="2" ht="16.5" thickBot="1">
      <c r="B2" s="11" t="s">
        <v>37</v>
      </c>
    </row>
    <row r="3" spans="3:62" ht="13.5" thickBot="1">
      <c r="C3" s="196" t="s">
        <v>215</v>
      </c>
      <c r="D3" s="197"/>
      <c r="E3" s="197"/>
      <c r="F3" s="197"/>
      <c r="G3" s="197"/>
      <c r="H3" s="197"/>
      <c r="I3" s="197"/>
      <c r="J3" s="198"/>
      <c r="K3" s="196" t="s">
        <v>216</v>
      </c>
      <c r="L3" s="197"/>
      <c r="M3" s="197"/>
      <c r="N3" s="197"/>
      <c r="O3" s="197"/>
      <c r="P3" s="198"/>
      <c r="Q3" s="196" t="s">
        <v>217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8"/>
      <c r="AC3" s="196" t="s">
        <v>218</v>
      </c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8"/>
    </row>
    <row r="4" spans="1:62" s="12" customFormat="1" ht="14.25" customHeight="1" thickBot="1">
      <c r="A4" s="10"/>
      <c r="B4" s="10"/>
      <c r="C4" s="186" t="s">
        <v>219</v>
      </c>
      <c r="D4" s="187" t="s">
        <v>220</v>
      </c>
      <c r="E4" s="187" t="s">
        <v>221</v>
      </c>
      <c r="F4" s="187" t="s">
        <v>222</v>
      </c>
      <c r="G4" s="187" t="s">
        <v>223</v>
      </c>
      <c r="H4" s="187" t="s">
        <v>224</v>
      </c>
      <c r="I4" s="187" t="s">
        <v>225</v>
      </c>
      <c r="J4" s="187" t="s">
        <v>226</v>
      </c>
      <c r="K4" s="187" t="s">
        <v>227</v>
      </c>
      <c r="L4" s="187" t="s">
        <v>228</v>
      </c>
      <c r="M4" s="187" t="s">
        <v>229</v>
      </c>
      <c r="N4" s="187" t="s">
        <v>230</v>
      </c>
      <c r="O4" s="187" t="s">
        <v>231</v>
      </c>
      <c r="P4" s="187" t="s">
        <v>232</v>
      </c>
      <c r="Q4" s="187" t="s">
        <v>233</v>
      </c>
      <c r="R4" s="187" t="s">
        <v>234</v>
      </c>
      <c r="S4" s="187" t="s">
        <v>235</v>
      </c>
      <c r="T4" s="187" t="s">
        <v>236</v>
      </c>
      <c r="U4" s="187" t="s">
        <v>237</v>
      </c>
      <c r="V4" s="187" t="s">
        <v>238</v>
      </c>
      <c r="W4" s="187" t="s">
        <v>239</v>
      </c>
      <c r="X4" s="187" t="s">
        <v>240</v>
      </c>
      <c r="Y4" s="187" t="s">
        <v>241</v>
      </c>
      <c r="Z4" s="187" t="s">
        <v>242</v>
      </c>
      <c r="AA4" s="187" t="s">
        <v>243</v>
      </c>
      <c r="AB4" s="187" t="s">
        <v>244</v>
      </c>
      <c r="AC4" s="187" t="s">
        <v>245</v>
      </c>
      <c r="AD4" s="187" t="s">
        <v>246</v>
      </c>
      <c r="AE4" s="187" t="s">
        <v>247</v>
      </c>
      <c r="AF4" s="187" t="s">
        <v>248</v>
      </c>
      <c r="AG4" s="187" t="s">
        <v>249</v>
      </c>
      <c r="AH4" s="187" t="s">
        <v>250</v>
      </c>
      <c r="AI4" s="187" t="s">
        <v>251</v>
      </c>
      <c r="AJ4" s="187" t="s">
        <v>252</v>
      </c>
      <c r="AK4" s="187" t="s">
        <v>253</v>
      </c>
      <c r="AL4" s="187" t="s">
        <v>254</v>
      </c>
      <c r="AM4" s="187" t="s">
        <v>255</v>
      </c>
      <c r="AN4" s="187" t="s">
        <v>256</v>
      </c>
      <c r="AO4" s="187" t="s">
        <v>257</v>
      </c>
      <c r="AP4" s="187" t="s">
        <v>258</v>
      </c>
      <c r="AQ4" s="187" t="s">
        <v>259</v>
      </c>
      <c r="AR4" s="187" t="s">
        <v>260</v>
      </c>
      <c r="AS4" s="187" t="s">
        <v>261</v>
      </c>
      <c r="AT4" s="187" t="s">
        <v>262</v>
      </c>
      <c r="AU4" s="187" t="s">
        <v>263</v>
      </c>
      <c r="AV4" s="187" t="s">
        <v>264</v>
      </c>
      <c r="AW4" s="187" t="s">
        <v>265</v>
      </c>
      <c r="AX4" s="187" t="s">
        <v>266</v>
      </c>
      <c r="AY4" s="187" t="s">
        <v>267</v>
      </c>
      <c r="AZ4" s="187" t="s">
        <v>268</v>
      </c>
      <c r="BA4" s="187" t="s">
        <v>269</v>
      </c>
      <c r="BB4" s="187" t="s">
        <v>270</v>
      </c>
      <c r="BC4" s="187" t="s">
        <v>271</v>
      </c>
      <c r="BD4" s="187" t="s">
        <v>272</v>
      </c>
      <c r="BE4" s="187" t="s">
        <v>273</v>
      </c>
      <c r="BF4" s="187" t="s">
        <v>274</v>
      </c>
      <c r="BG4" s="187" t="s">
        <v>275</v>
      </c>
      <c r="BH4" s="187" t="s">
        <v>276</v>
      </c>
      <c r="BI4" s="187" t="s">
        <v>277</v>
      </c>
      <c r="BJ4" s="187" t="s">
        <v>278</v>
      </c>
    </row>
    <row r="5" spans="1:256" s="15" customFormat="1" ht="13.5" customHeight="1">
      <c r="A5" s="29"/>
      <c r="B5" s="45" t="s">
        <v>41</v>
      </c>
      <c r="C5" s="13" t="s">
        <v>130</v>
      </c>
      <c r="D5" s="14" t="s">
        <v>130</v>
      </c>
      <c r="E5" s="14" t="s">
        <v>130</v>
      </c>
      <c r="F5" s="14" t="s">
        <v>130</v>
      </c>
      <c r="G5" s="14" t="s">
        <v>130</v>
      </c>
      <c r="H5" s="14" t="s">
        <v>130</v>
      </c>
      <c r="I5" s="14" t="s">
        <v>130</v>
      </c>
      <c r="J5" s="14" t="s">
        <v>130</v>
      </c>
      <c r="K5" s="14" t="s">
        <v>130</v>
      </c>
      <c r="L5" s="14" t="s">
        <v>130</v>
      </c>
      <c r="M5" s="14" t="s">
        <v>130</v>
      </c>
      <c r="N5" s="14" t="s">
        <v>130</v>
      </c>
      <c r="O5" s="14" t="s">
        <v>130</v>
      </c>
      <c r="P5" s="14" t="s">
        <v>130</v>
      </c>
      <c r="Q5" s="14" t="s">
        <v>130</v>
      </c>
      <c r="R5" s="14" t="s">
        <v>130</v>
      </c>
      <c r="S5" s="14" t="s">
        <v>130</v>
      </c>
      <c r="T5" s="14" t="s">
        <v>130</v>
      </c>
      <c r="U5" s="14" t="s">
        <v>130</v>
      </c>
      <c r="V5" s="14" t="s">
        <v>130</v>
      </c>
      <c r="W5" s="14" t="s">
        <v>130</v>
      </c>
      <c r="X5" s="14" t="s">
        <v>130</v>
      </c>
      <c r="Y5" s="14" t="s">
        <v>130</v>
      </c>
      <c r="Z5" s="14" t="s">
        <v>130</v>
      </c>
      <c r="AA5" s="14" t="s">
        <v>130</v>
      </c>
      <c r="AB5" s="14" t="s">
        <v>130</v>
      </c>
      <c r="AC5" s="14" t="s">
        <v>130</v>
      </c>
      <c r="AD5" s="14" t="s">
        <v>130</v>
      </c>
      <c r="AE5" s="14" t="s">
        <v>130</v>
      </c>
      <c r="AF5" s="14" t="s">
        <v>130</v>
      </c>
      <c r="AG5" s="14" t="s">
        <v>130</v>
      </c>
      <c r="AH5" s="14" t="s">
        <v>130</v>
      </c>
      <c r="AI5" s="14" t="s">
        <v>130</v>
      </c>
      <c r="AJ5" s="14" t="s">
        <v>130</v>
      </c>
      <c r="AK5" s="14" t="s">
        <v>130</v>
      </c>
      <c r="AL5" s="14" t="s">
        <v>130</v>
      </c>
      <c r="AM5" s="14" t="s">
        <v>130</v>
      </c>
      <c r="AN5" s="14" t="s">
        <v>130</v>
      </c>
      <c r="AO5" s="14" t="s">
        <v>130</v>
      </c>
      <c r="AP5" s="14" t="s">
        <v>130</v>
      </c>
      <c r="AQ5" s="14" t="s">
        <v>130</v>
      </c>
      <c r="AR5" s="14" t="s">
        <v>130</v>
      </c>
      <c r="AS5" s="14" t="s">
        <v>130</v>
      </c>
      <c r="AT5" s="14" t="s">
        <v>130</v>
      </c>
      <c r="AU5" s="14" t="s">
        <v>130</v>
      </c>
      <c r="AV5" s="14" t="s">
        <v>130</v>
      </c>
      <c r="AW5" s="14" t="s">
        <v>130</v>
      </c>
      <c r="AX5" s="14" t="s">
        <v>130</v>
      </c>
      <c r="AY5" s="14" t="s">
        <v>130</v>
      </c>
      <c r="AZ5" s="14" t="s">
        <v>130</v>
      </c>
      <c r="BA5" s="14" t="s">
        <v>130</v>
      </c>
      <c r="BB5" s="14" t="s">
        <v>130</v>
      </c>
      <c r="BC5" s="14" t="s">
        <v>130</v>
      </c>
      <c r="BD5" s="14" t="s">
        <v>130</v>
      </c>
      <c r="BE5" s="14" t="s">
        <v>130</v>
      </c>
      <c r="BF5" s="14" t="s">
        <v>130</v>
      </c>
      <c r="BG5" s="14" t="s">
        <v>130</v>
      </c>
      <c r="BH5" s="14" t="s">
        <v>130</v>
      </c>
      <c r="BI5" s="14" t="s">
        <v>130</v>
      </c>
      <c r="BJ5" s="14" t="s">
        <v>130</v>
      </c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3" s="21" customFormat="1" ht="13.5" customHeight="1">
      <c r="A6" s="29"/>
      <c r="B6" s="180" t="s">
        <v>129</v>
      </c>
      <c r="C6" s="20"/>
    </row>
    <row r="7" spans="1:62" s="17" customFormat="1" ht="13.5" customHeight="1">
      <c r="A7" s="29"/>
      <c r="B7" s="46" t="s">
        <v>1</v>
      </c>
      <c r="C7" s="16" t="s">
        <v>135</v>
      </c>
      <c r="D7" s="17" t="s">
        <v>143</v>
      </c>
      <c r="E7" s="17" t="s">
        <v>143</v>
      </c>
      <c r="F7" s="17" t="s">
        <v>135</v>
      </c>
      <c r="G7" s="17" t="s">
        <v>135</v>
      </c>
      <c r="H7" s="17" t="s">
        <v>135</v>
      </c>
      <c r="I7" s="17" t="s">
        <v>135</v>
      </c>
      <c r="J7" s="17" t="s">
        <v>159</v>
      </c>
      <c r="K7" s="17" t="s">
        <v>135</v>
      </c>
      <c r="L7" s="17" t="s">
        <v>135</v>
      </c>
      <c r="M7" s="17" t="s">
        <v>165</v>
      </c>
      <c r="N7" s="17" t="s">
        <v>170</v>
      </c>
      <c r="O7" s="17" t="s">
        <v>159</v>
      </c>
      <c r="P7" s="17" t="s">
        <v>135</v>
      </c>
      <c r="Q7" s="17" t="s">
        <v>174</v>
      </c>
      <c r="R7" s="17" t="s">
        <v>135</v>
      </c>
      <c r="S7" s="17" t="s">
        <v>143</v>
      </c>
      <c r="T7" s="17" t="s">
        <v>135</v>
      </c>
      <c r="U7" s="17" t="s">
        <v>143</v>
      </c>
      <c r="V7" s="17" t="s">
        <v>174</v>
      </c>
      <c r="W7" s="17" t="s">
        <v>183</v>
      </c>
      <c r="X7" s="17" t="s">
        <v>183</v>
      </c>
      <c r="Y7" s="17" t="s">
        <v>159</v>
      </c>
      <c r="Z7" s="17" t="s">
        <v>183</v>
      </c>
      <c r="AA7" s="17" t="s">
        <v>192</v>
      </c>
      <c r="AB7" s="17" t="s">
        <v>183</v>
      </c>
      <c r="AC7" s="17" t="s">
        <v>159</v>
      </c>
      <c r="AD7" s="17" t="s">
        <v>143</v>
      </c>
      <c r="AE7" s="17" t="s">
        <v>135</v>
      </c>
      <c r="AF7" s="17" t="s">
        <v>135</v>
      </c>
      <c r="AG7" s="17" t="s">
        <v>199</v>
      </c>
      <c r="AH7" s="17" t="s">
        <v>159</v>
      </c>
      <c r="AI7" s="17" t="s">
        <v>159</v>
      </c>
      <c r="AJ7" s="17" t="s">
        <v>135</v>
      </c>
      <c r="AK7" s="17" t="s">
        <v>135</v>
      </c>
      <c r="AL7" s="17" t="s">
        <v>199</v>
      </c>
      <c r="AM7" s="17" t="s">
        <v>174</v>
      </c>
      <c r="AN7" s="17" t="s">
        <v>174</v>
      </c>
      <c r="AO7" s="17" t="s">
        <v>199</v>
      </c>
      <c r="AP7" s="17" t="s">
        <v>159</v>
      </c>
      <c r="AQ7" s="17" t="s">
        <v>135</v>
      </c>
      <c r="AR7" s="17" t="s">
        <v>159</v>
      </c>
      <c r="AS7" s="17" t="s">
        <v>135</v>
      </c>
      <c r="AT7" s="17" t="s">
        <v>135</v>
      </c>
      <c r="AU7" s="17" t="s">
        <v>135</v>
      </c>
      <c r="AV7" s="17" t="s">
        <v>135</v>
      </c>
      <c r="AW7" s="17" t="s">
        <v>135</v>
      </c>
      <c r="AX7" s="17" t="s">
        <v>174</v>
      </c>
      <c r="AY7" s="17" t="s">
        <v>174</v>
      </c>
      <c r="AZ7" s="17" t="s">
        <v>159</v>
      </c>
      <c r="BA7" s="17" t="s">
        <v>159</v>
      </c>
      <c r="BB7" s="17" t="s">
        <v>209</v>
      </c>
      <c r="BC7" s="17" t="s">
        <v>199</v>
      </c>
      <c r="BD7" s="17" t="s">
        <v>143</v>
      </c>
      <c r="BE7" s="17" t="s">
        <v>135</v>
      </c>
      <c r="BF7" s="17" t="s">
        <v>174</v>
      </c>
      <c r="BG7" s="17" t="s">
        <v>174</v>
      </c>
      <c r="BH7" s="17" t="s">
        <v>165</v>
      </c>
      <c r="BI7" s="17" t="s">
        <v>174</v>
      </c>
      <c r="BJ7" s="17" t="s">
        <v>135</v>
      </c>
    </row>
    <row r="8" spans="1:62" s="34" customFormat="1" ht="13.5" customHeight="1">
      <c r="A8" s="29"/>
      <c r="B8" s="46" t="s">
        <v>42</v>
      </c>
      <c r="C8" s="33" t="s">
        <v>136</v>
      </c>
      <c r="D8" s="34" t="s">
        <v>144</v>
      </c>
      <c r="E8" s="34" t="s">
        <v>148</v>
      </c>
      <c r="F8" s="34" t="s">
        <v>152</v>
      </c>
      <c r="G8" s="34" t="s">
        <v>136</v>
      </c>
      <c r="H8" s="34" t="s">
        <v>136</v>
      </c>
      <c r="I8" s="34" t="s">
        <v>152</v>
      </c>
      <c r="J8" s="34" t="s">
        <v>136</v>
      </c>
      <c r="K8" s="34" t="s">
        <v>148</v>
      </c>
      <c r="L8" s="34" t="s">
        <v>152</v>
      </c>
      <c r="M8" s="34" t="s">
        <v>166</v>
      </c>
      <c r="N8" s="34" t="s">
        <v>152</v>
      </c>
      <c r="O8" s="34" t="s">
        <v>166</v>
      </c>
      <c r="P8" s="34" t="s">
        <v>172</v>
      </c>
      <c r="Q8" s="34" t="s">
        <v>148</v>
      </c>
      <c r="R8" s="34" t="s">
        <v>175</v>
      </c>
      <c r="S8" s="34" t="s">
        <v>152</v>
      </c>
      <c r="T8" s="34" t="s">
        <v>136</v>
      </c>
      <c r="U8" s="34" t="s">
        <v>144</v>
      </c>
      <c r="V8" s="34" t="s">
        <v>136</v>
      </c>
      <c r="W8" s="34" t="s">
        <v>184</v>
      </c>
      <c r="X8" s="34" t="s">
        <v>186</v>
      </c>
      <c r="Y8" s="34" t="s">
        <v>188</v>
      </c>
      <c r="Z8" s="34" t="s">
        <v>186</v>
      </c>
      <c r="AA8" s="34" t="s">
        <v>186</v>
      </c>
      <c r="AB8" s="34" t="s">
        <v>186</v>
      </c>
      <c r="AC8" s="34" t="s">
        <v>175</v>
      </c>
      <c r="AD8" s="34" t="s">
        <v>144</v>
      </c>
      <c r="AE8" s="34" t="s">
        <v>136</v>
      </c>
      <c r="AF8" s="34" t="s">
        <v>136</v>
      </c>
      <c r="AG8" s="34" t="s">
        <v>144</v>
      </c>
      <c r="AH8" s="34" t="s">
        <v>136</v>
      </c>
      <c r="AI8" s="34" t="s">
        <v>172</v>
      </c>
      <c r="AJ8" s="34" t="s">
        <v>136</v>
      </c>
      <c r="AK8" s="34" t="s">
        <v>136</v>
      </c>
      <c r="AL8" s="34" t="s">
        <v>152</v>
      </c>
      <c r="AM8" s="34" t="s">
        <v>136</v>
      </c>
      <c r="AN8" s="34" t="s">
        <v>175</v>
      </c>
      <c r="AO8" s="34" t="s">
        <v>152</v>
      </c>
      <c r="AP8" s="34" t="s">
        <v>136</v>
      </c>
      <c r="AQ8" s="34" t="s">
        <v>136</v>
      </c>
      <c r="AR8" s="34" t="s">
        <v>136</v>
      </c>
      <c r="AS8" s="34" t="s">
        <v>175</v>
      </c>
      <c r="AT8" s="34" t="s">
        <v>136</v>
      </c>
      <c r="AU8" s="34" t="s">
        <v>152</v>
      </c>
      <c r="AV8" s="34" t="s">
        <v>136</v>
      </c>
      <c r="AW8" s="34" t="s">
        <v>152</v>
      </c>
      <c r="AX8" s="34" t="s">
        <v>136</v>
      </c>
      <c r="AY8" s="34" t="s">
        <v>136</v>
      </c>
      <c r="AZ8" s="34" t="s">
        <v>136</v>
      </c>
      <c r="BA8" s="34" t="s">
        <v>172</v>
      </c>
      <c r="BB8" s="34" t="s">
        <v>144</v>
      </c>
      <c r="BC8" s="34" t="s">
        <v>152</v>
      </c>
      <c r="BD8" s="34" t="s">
        <v>152</v>
      </c>
      <c r="BE8" s="34" t="s">
        <v>175</v>
      </c>
      <c r="BF8" s="34" t="s">
        <v>136</v>
      </c>
      <c r="BG8" s="34" t="s">
        <v>136</v>
      </c>
      <c r="BH8" s="34" t="s">
        <v>213</v>
      </c>
      <c r="BI8" s="34" t="s">
        <v>172</v>
      </c>
      <c r="BJ8" s="34" t="s">
        <v>136</v>
      </c>
    </row>
    <row r="9" spans="1:62" s="34" customFormat="1" ht="13.5" customHeight="1" thickBot="1">
      <c r="A9" s="29"/>
      <c r="B9" s="47" t="s">
        <v>43</v>
      </c>
      <c r="C9" s="33" t="s">
        <v>137</v>
      </c>
      <c r="D9" s="34" t="s">
        <v>145</v>
      </c>
      <c r="E9" s="34" t="s">
        <v>149</v>
      </c>
      <c r="F9" s="34" t="s">
        <v>153</v>
      </c>
      <c r="G9" s="34" t="s">
        <v>155</v>
      </c>
      <c r="H9" s="34" t="s">
        <v>156</v>
      </c>
      <c r="I9" s="34" t="s">
        <v>158</v>
      </c>
      <c r="J9" s="34" t="s">
        <v>160</v>
      </c>
      <c r="K9" s="34" t="s">
        <v>162</v>
      </c>
      <c r="L9" s="34" t="s">
        <v>153</v>
      </c>
      <c r="M9" s="34" t="s">
        <v>167</v>
      </c>
      <c r="N9" s="34" t="s">
        <v>171</v>
      </c>
      <c r="O9" s="34" t="s">
        <v>167</v>
      </c>
      <c r="P9" s="34" t="s">
        <v>173</v>
      </c>
      <c r="Q9" s="34" t="s">
        <v>162</v>
      </c>
      <c r="R9" s="34" t="s">
        <v>176</v>
      </c>
      <c r="S9" s="34" t="s">
        <v>177</v>
      </c>
      <c r="T9" s="34" t="s">
        <v>178</v>
      </c>
      <c r="U9" s="34" t="s">
        <v>179</v>
      </c>
      <c r="V9" s="34" t="s">
        <v>180</v>
      </c>
      <c r="W9" s="34" t="s">
        <v>185</v>
      </c>
      <c r="X9" s="34" t="s">
        <v>187</v>
      </c>
      <c r="Y9" s="34" t="s">
        <v>189</v>
      </c>
      <c r="Z9" s="34" t="s">
        <v>190</v>
      </c>
      <c r="AA9" s="34" t="s">
        <v>193</v>
      </c>
      <c r="AB9" s="34" t="s">
        <v>187</v>
      </c>
      <c r="AC9" s="34" t="s">
        <v>195</v>
      </c>
      <c r="AD9" s="34" t="s">
        <v>197</v>
      </c>
      <c r="AE9" s="34" t="s">
        <v>198</v>
      </c>
      <c r="AF9" s="34" t="s">
        <v>178</v>
      </c>
      <c r="AG9" s="34" t="s">
        <v>200</v>
      </c>
      <c r="AH9" s="34" t="s">
        <v>201</v>
      </c>
      <c r="AI9" s="34" t="s">
        <v>202</v>
      </c>
      <c r="AJ9" s="34" t="s">
        <v>160</v>
      </c>
      <c r="AK9" s="34" t="s">
        <v>203</v>
      </c>
      <c r="AL9" s="34" t="s">
        <v>204</v>
      </c>
      <c r="AM9" s="34" t="s">
        <v>178</v>
      </c>
      <c r="AN9" s="34" t="s">
        <v>205</v>
      </c>
      <c r="AO9" s="34" t="s">
        <v>204</v>
      </c>
      <c r="AP9" s="34" t="s">
        <v>206</v>
      </c>
      <c r="AQ9" s="34" t="s">
        <v>180</v>
      </c>
      <c r="AR9" s="34" t="s">
        <v>160</v>
      </c>
      <c r="AS9" s="34" t="s">
        <v>207</v>
      </c>
      <c r="AT9" s="34" t="s">
        <v>178</v>
      </c>
      <c r="AU9" s="34" t="s">
        <v>153</v>
      </c>
      <c r="AV9" s="34" t="s">
        <v>160</v>
      </c>
      <c r="AW9" s="34" t="s">
        <v>204</v>
      </c>
      <c r="AX9" s="34" t="s">
        <v>155</v>
      </c>
      <c r="AY9" s="34" t="s">
        <v>160</v>
      </c>
      <c r="AZ9" s="34" t="s">
        <v>160</v>
      </c>
      <c r="BA9" s="34" t="s">
        <v>208</v>
      </c>
      <c r="BB9" s="34" t="s">
        <v>145</v>
      </c>
      <c r="BC9" s="34" t="s">
        <v>153</v>
      </c>
      <c r="BD9" s="34" t="s">
        <v>204</v>
      </c>
      <c r="BE9" s="34" t="s">
        <v>210</v>
      </c>
      <c r="BF9" s="34" t="s">
        <v>211</v>
      </c>
      <c r="BG9" s="34" t="s">
        <v>155</v>
      </c>
      <c r="BH9" s="34" t="s">
        <v>213</v>
      </c>
      <c r="BI9" s="34" t="s">
        <v>214</v>
      </c>
      <c r="BJ9" s="34" t="s">
        <v>155</v>
      </c>
    </row>
    <row r="10" spans="1:171" s="36" customFormat="1" ht="13.5" customHeight="1">
      <c r="A10" s="30" t="s">
        <v>2</v>
      </c>
      <c r="B10" s="35" t="s">
        <v>118</v>
      </c>
      <c r="C10" s="57">
        <v>100.70451095683</v>
      </c>
      <c r="D10" s="58">
        <v>6247.22794329695</v>
      </c>
      <c r="E10" s="58">
        <v>10517.2628021208</v>
      </c>
      <c r="F10" s="58">
        <v>336.259334049452</v>
      </c>
      <c r="G10" s="162">
        <v>75.7377059361826</v>
      </c>
      <c r="H10" s="162">
        <v>88.7610206753625</v>
      </c>
      <c r="I10" s="58">
        <v>1172.38299292042</v>
      </c>
      <c r="J10" s="162">
        <v>93.7879942203468</v>
      </c>
      <c r="K10" s="58">
        <v>8369.48557551529</v>
      </c>
      <c r="L10" s="58">
        <v>467.606812581874</v>
      </c>
      <c r="M10" s="162">
        <v>38.4574928115851</v>
      </c>
      <c r="N10" s="58">
        <v>1851.85518870377</v>
      </c>
      <c r="O10" s="162">
        <v>83.4496967448817</v>
      </c>
      <c r="P10" s="162">
        <v>68.6113759124088</v>
      </c>
      <c r="Q10" s="58">
        <v>4597.43084781609</v>
      </c>
      <c r="R10" s="58">
        <v>916.857885030434</v>
      </c>
      <c r="S10" s="58">
        <v>1944.62664009283</v>
      </c>
      <c r="T10" s="58">
        <v>138.584773726556</v>
      </c>
      <c r="U10" s="58">
        <v>12380.0790577457</v>
      </c>
      <c r="V10" s="58">
        <v>114.165220805908</v>
      </c>
      <c r="W10" s="58">
        <v>226.372480488293</v>
      </c>
      <c r="X10" s="58">
        <v>228.715665024138</v>
      </c>
      <c r="Y10" s="58">
        <v>9968.9679562391</v>
      </c>
      <c r="Z10" s="58">
        <v>325.417155703271</v>
      </c>
      <c r="AA10" s="58">
        <v>293.389565060499</v>
      </c>
      <c r="AB10" s="58">
        <v>236.568754388922</v>
      </c>
      <c r="AC10" s="58">
        <v>650.594608110404</v>
      </c>
      <c r="AD10" s="58">
        <v>7562.4467879394</v>
      </c>
      <c r="AE10" s="58">
        <v>485.299391539154</v>
      </c>
      <c r="AF10" s="162">
        <v>74.0313573046809</v>
      </c>
      <c r="AG10" s="58">
        <v>8856.32497563243</v>
      </c>
      <c r="AH10" s="162">
        <v>87.7484977287702</v>
      </c>
      <c r="AI10" s="162">
        <v>45.1393331667833</v>
      </c>
      <c r="AJ10" s="58">
        <v>101.193186574002</v>
      </c>
      <c r="AK10" s="58">
        <v>160.144179333981</v>
      </c>
      <c r="AL10" s="58">
        <v>6442.53338397279</v>
      </c>
      <c r="AM10" s="162">
        <v>94.2309643746131</v>
      </c>
      <c r="AN10" s="58">
        <v>573.93093282276</v>
      </c>
      <c r="AO10" s="58">
        <v>5693.83189166055</v>
      </c>
      <c r="AP10" s="58">
        <v>785.50599727642</v>
      </c>
      <c r="AQ10" s="58">
        <v>239.956422371987</v>
      </c>
      <c r="AR10" s="58">
        <v>131.405853953712</v>
      </c>
      <c r="AS10" s="58">
        <v>620.043211763294</v>
      </c>
      <c r="AT10" s="58">
        <v>197.182024287611</v>
      </c>
      <c r="AU10" s="58">
        <v>667.094284857271</v>
      </c>
      <c r="AV10" s="162">
        <v>76.1830984014366</v>
      </c>
      <c r="AW10" s="58">
        <v>1846.5842202</v>
      </c>
      <c r="AX10" s="162">
        <v>90.6615477325214</v>
      </c>
      <c r="AY10" s="58">
        <v>103.260155718822</v>
      </c>
      <c r="AZ10" s="58">
        <v>144.501490814357</v>
      </c>
      <c r="BA10" s="162">
        <v>45.7581690669067</v>
      </c>
      <c r="BB10" s="58">
        <v>9437.90092567543</v>
      </c>
      <c r="BC10" s="58">
        <v>1135.61944981149</v>
      </c>
      <c r="BD10" s="58">
        <v>2707.2980999133</v>
      </c>
      <c r="BE10" s="58">
        <v>672.410163391499</v>
      </c>
      <c r="BF10" s="58">
        <v>712.841036149277</v>
      </c>
      <c r="BG10" s="162">
        <v>87.2609853090578</v>
      </c>
      <c r="BH10" s="36">
        <v>8.74641081593928</v>
      </c>
      <c r="BI10" s="162">
        <v>68.7952308207739</v>
      </c>
      <c r="BJ10" s="58">
        <v>353.762735262611</v>
      </c>
      <c r="BL10" s="58"/>
      <c r="BM10" s="58"/>
      <c r="BN10" s="58"/>
      <c r="BO10" s="162"/>
      <c r="BP10" s="162"/>
      <c r="BQ10" s="162"/>
      <c r="BR10" s="162"/>
      <c r="BS10" s="58"/>
      <c r="BT10" s="58"/>
      <c r="BU10" s="58"/>
      <c r="BV10" s="58"/>
      <c r="BW10" s="162"/>
      <c r="BX10" s="162"/>
      <c r="BY10" s="162"/>
      <c r="BZ10" s="162"/>
      <c r="CA10" s="58"/>
      <c r="CB10" s="58"/>
      <c r="CC10" s="162"/>
      <c r="CD10" s="162"/>
      <c r="CE10" s="162"/>
      <c r="CF10" s="162"/>
      <c r="CG10" s="162"/>
      <c r="CH10" s="162"/>
      <c r="CI10" s="162"/>
      <c r="CJ10" s="162"/>
      <c r="CK10" s="58"/>
      <c r="CL10" s="58"/>
      <c r="CM10" s="58"/>
      <c r="CN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</row>
    <row r="11" spans="1:171" s="19" customFormat="1" ht="13.5" customHeight="1">
      <c r="A11" s="31" t="s">
        <v>96</v>
      </c>
      <c r="B11" s="28" t="s">
        <v>117</v>
      </c>
      <c r="C11" s="173">
        <v>576.54900775755</v>
      </c>
      <c r="D11" s="51">
        <v>8015.34322071198</v>
      </c>
      <c r="E11" s="51">
        <v>14329.3098913772</v>
      </c>
      <c r="F11" s="51">
        <v>1178.57228775144</v>
      </c>
      <c r="G11" s="51">
        <v>164.770839596191</v>
      </c>
      <c r="H11" s="51">
        <v>198.985332353808</v>
      </c>
      <c r="I11" s="51">
        <v>3701.22493330327</v>
      </c>
      <c r="J11" s="51">
        <v>298.835048944366</v>
      </c>
      <c r="K11" s="51">
        <v>11284.4852906738</v>
      </c>
      <c r="L11" s="51">
        <v>1667.46420482656</v>
      </c>
      <c r="M11" s="51">
        <v>143.477305373404</v>
      </c>
      <c r="N11" s="51">
        <v>3436.0026640093</v>
      </c>
      <c r="O11" s="51">
        <v>419.95134366264</v>
      </c>
      <c r="P11" s="59">
        <v>94.8540132788368</v>
      </c>
      <c r="Q11" s="51">
        <v>5873.29570727881</v>
      </c>
      <c r="R11" s="51">
        <v>3220.18976344226</v>
      </c>
      <c r="S11" s="51">
        <v>5267.14952309684</v>
      </c>
      <c r="T11" s="51">
        <v>444.914500109619</v>
      </c>
      <c r="U11" s="51">
        <v>13815.5824745169</v>
      </c>
      <c r="V11" s="51">
        <v>563.040411226058</v>
      </c>
      <c r="W11" s="59">
        <v>63.5675937099865</v>
      </c>
      <c r="X11" s="59">
        <v>63.6760535799786</v>
      </c>
      <c r="Y11" s="51">
        <v>9290.30847035372</v>
      </c>
      <c r="Z11" s="51">
        <v>1346.01645151449</v>
      </c>
      <c r="AA11" s="51">
        <v>497.898879738147</v>
      </c>
      <c r="AB11" s="51">
        <v>100.535461166904</v>
      </c>
      <c r="AC11" s="51">
        <v>1063.28390069556</v>
      </c>
      <c r="AD11" s="51">
        <v>10851.8184651435</v>
      </c>
      <c r="AE11" s="51">
        <v>1567.25236186973</v>
      </c>
      <c r="AF11" s="51">
        <v>358.875817419842</v>
      </c>
      <c r="AG11" s="51">
        <v>8591.07327386658</v>
      </c>
      <c r="AH11" s="51">
        <v>469.779144378295</v>
      </c>
      <c r="AI11" s="59">
        <v>97.6182522410886</v>
      </c>
      <c r="AJ11" s="51">
        <v>223.748778320432</v>
      </c>
      <c r="AK11" s="51">
        <v>316.461299103808</v>
      </c>
      <c r="AL11" s="51">
        <v>11206.4980345392</v>
      </c>
      <c r="AM11" s="51">
        <v>375.421141057101</v>
      </c>
      <c r="AN11" s="51">
        <v>1001.52347511053</v>
      </c>
      <c r="AO11" s="51">
        <v>10726.963126927</v>
      </c>
      <c r="AP11" s="51">
        <v>3458.15827197752</v>
      </c>
      <c r="AQ11" s="51">
        <v>688.964879275191</v>
      </c>
      <c r="AR11" s="51">
        <v>617.482660705271</v>
      </c>
      <c r="AS11" s="51">
        <v>1799.66160729794</v>
      </c>
      <c r="AT11" s="51">
        <v>611.413875724679</v>
      </c>
      <c r="AU11" s="51">
        <v>2004.98085616541</v>
      </c>
      <c r="AV11" s="51">
        <v>334.741342032447</v>
      </c>
      <c r="AW11" s="51">
        <v>6349.86952626196</v>
      </c>
      <c r="AX11" s="51">
        <v>436.222893094378</v>
      </c>
      <c r="AY11" s="51">
        <v>412.10607874008</v>
      </c>
      <c r="AZ11" s="51">
        <v>567.306944171071</v>
      </c>
      <c r="BA11" s="59">
        <v>82.848257138533</v>
      </c>
      <c r="BB11" s="51">
        <v>7885.97633134797</v>
      </c>
      <c r="BC11" s="51">
        <v>2160.03199796517</v>
      </c>
      <c r="BD11" s="51">
        <v>7187.77893268586</v>
      </c>
      <c r="BE11" s="51">
        <v>2132.68179407201</v>
      </c>
      <c r="BF11" s="51">
        <v>3186.9108220626</v>
      </c>
      <c r="BG11" s="51">
        <v>464.029061953917</v>
      </c>
      <c r="BH11" s="59">
        <v>21.4562241713759</v>
      </c>
      <c r="BI11" s="51">
        <v>130.020912450304</v>
      </c>
      <c r="BJ11" s="51">
        <v>1316.78696965893</v>
      </c>
      <c r="BL11" s="59"/>
      <c r="BM11" s="59"/>
      <c r="BN11" s="51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1"/>
      <c r="DP11" s="51"/>
      <c r="DQ11" s="51"/>
      <c r="DR11" s="59"/>
      <c r="DS11" s="51"/>
      <c r="DT11" s="51"/>
      <c r="DU11" s="51"/>
      <c r="DV11" s="59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</row>
    <row r="12" spans="1:129" s="19" customFormat="1" ht="13.5" customHeight="1">
      <c r="A12" s="31" t="s">
        <v>104</v>
      </c>
      <c r="B12" s="28" t="s">
        <v>119</v>
      </c>
      <c r="C12" s="165">
        <v>15.8144239471722</v>
      </c>
      <c r="D12" s="19">
        <v>1.42400865949088</v>
      </c>
      <c r="E12" s="19">
        <v>1.18312276737023</v>
      </c>
      <c r="F12" s="19">
        <v>4.52991483273419</v>
      </c>
      <c r="G12" s="19">
        <v>8.35060969812592</v>
      </c>
      <c r="H12" s="59">
        <v>11.1979972095483</v>
      </c>
      <c r="I12" s="19">
        <v>3.6798398472031</v>
      </c>
      <c r="J12" s="19">
        <v>9.49482754161042</v>
      </c>
      <c r="K12" s="19">
        <v>2.79362524027931</v>
      </c>
      <c r="L12" s="19">
        <v>4.53785907342007</v>
      </c>
      <c r="M12" s="59">
        <v>10.3042111084069</v>
      </c>
      <c r="N12" s="19">
        <v>1.53672415858374</v>
      </c>
      <c r="O12" s="19">
        <v>8.14683610382622</v>
      </c>
      <c r="P12" s="19">
        <v>2.03051424636416</v>
      </c>
      <c r="Q12" s="19">
        <v>1.31086777114039</v>
      </c>
      <c r="R12" s="19">
        <v>5.26909337546893</v>
      </c>
      <c r="S12" s="19">
        <v>3.08202044646442</v>
      </c>
      <c r="T12" s="19">
        <v>7.92329289709518</v>
      </c>
      <c r="U12" s="19">
        <v>0.710701647365765</v>
      </c>
      <c r="V12" s="59">
        <v>10.4538573415183</v>
      </c>
      <c r="W12" s="19">
        <v>0.730577355354257</v>
      </c>
      <c r="X12" s="19">
        <v>1.63505602021784</v>
      </c>
      <c r="Y12" s="19">
        <v>0.486985164301255</v>
      </c>
      <c r="Z12" s="59">
        <v>12.7269235887762</v>
      </c>
      <c r="AA12" s="59">
        <v>16.8431782474257</v>
      </c>
      <c r="AB12" s="59">
        <v>16.628756032183</v>
      </c>
      <c r="AC12" s="19">
        <v>4.0991788246791</v>
      </c>
      <c r="AD12" s="19">
        <v>0.980251523332821</v>
      </c>
      <c r="AE12" s="19">
        <v>5.06147091905794</v>
      </c>
      <c r="AF12" s="59">
        <v>19.6842520802941</v>
      </c>
      <c r="AG12" s="19">
        <v>0.683620319980452</v>
      </c>
      <c r="AH12" s="59">
        <v>11.8781241724794</v>
      </c>
      <c r="AI12" s="19">
        <v>4.45695443340148</v>
      </c>
      <c r="AJ12" s="19">
        <v>7.05131618668352</v>
      </c>
      <c r="AK12" s="19">
        <v>5.9136434821615</v>
      </c>
      <c r="AL12" s="19">
        <v>1.25729138448666</v>
      </c>
      <c r="AM12" s="59">
        <v>20.1326241129599</v>
      </c>
      <c r="AN12" s="19">
        <v>3.21425353597757</v>
      </c>
      <c r="AO12" s="19">
        <v>1.43703363113903</v>
      </c>
      <c r="AP12" s="19">
        <v>4.6403766225701</v>
      </c>
      <c r="AQ12" s="19">
        <v>7.21933394840527</v>
      </c>
      <c r="AR12" s="59">
        <v>12.3055426933663</v>
      </c>
      <c r="AS12" s="19">
        <v>4.36817206920228</v>
      </c>
      <c r="AT12" s="59">
        <v>11.5046252691492</v>
      </c>
      <c r="AU12" s="19">
        <v>3.55902862681034</v>
      </c>
      <c r="AV12" s="59">
        <v>20.3489552420514</v>
      </c>
      <c r="AW12" s="19">
        <v>3.58325488653694</v>
      </c>
      <c r="AX12" s="59">
        <v>17.4799766128338</v>
      </c>
      <c r="AY12" s="59">
        <v>14.3470201883681</v>
      </c>
      <c r="AZ12" s="19">
        <v>7.32848780606404</v>
      </c>
      <c r="BA12" s="19">
        <v>3.11699888858588</v>
      </c>
      <c r="BB12" s="19">
        <v>-0.121610684557673</v>
      </c>
      <c r="BC12" s="19">
        <v>2.13098320286834</v>
      </c>
      <c r="BD12" s="19">
        <v>2.74560142568561</v>
      </c>
      <c r="BE12" s="19">
        <v>4.88275763929511</v>
      </c>
      <c r="BF12" s="19">
        <v>5.26864047036874</v>
      </c>
      <c r="BG12" s="59">
        <v>15.739708510903</v>
      </c>
      <c r="BH12" s="19">
        <v>5.69760108882641</v>
      </c>
      <c r="BI12" s="19">
        <v>2.72124418347169</v>
      </c>
      <c r="BJ12" s="19">
        <v>5.83426298519113</v>
      </c>
      <c r="CX12" s="59"/>
      <c r="CY12" s="59"/>
      <c r="DO12" s="59"/>
      <c r="DQ12" s="59"/>
      <c r="DS12" s="59"/>
      <c r="DY12" s="59"/>
    </row>
    <row r="13" spans="1:171" s="38" customFormat="1" ht="13.5" customHeight="1" thickBot="1">
      <c r="A13" s="32"/>
      <c r="B13" s="37" t="s">
        <v>120</v>
      </c>
      <c r="C13" s="174">
        <v>260.141964267511</v>
      </c>
      <c r="D13" s="38">
        <v>4.09526125150999</v>
      </c>
      <c r="E13" s="38">
        <v>2.77843737968155</v>
      </c>
      <c r="F13" s="61">
        <v>23.0201216784814</v>
      </c>
      <c r="G13" s="52">
        <v>113.882576538727</v>
      </c>
      <c r="H13" s="52">
        <v>217.781444225223</v>
      </c>
      <c r="I13" s="61">
        <v>15.8682354922057</v>
      </c>
      <c r="J13" s="52">
        <v>119.118473954703</v>
      </c>
      <c r="K13" s="61">
        <v>11.7973776934079</v>
      </c>
      <c r="L13" s="61">
        <v>25.5731621911748</v>
      </c>
      <c r="M13" s="52">
        <v>127.977620420023</v>
      </c>
      <c r="N13" s="38">
        <v>3.61897785416507</v>
      </c>
      <c r="O13" s="61">
        <v>75.0772747044288</v>
      </c>
      <c r="P13" s="38">
        <v>7.20914914605768</v>
      </c>
      <c r="Q13" s="38">
        <v>3.55780505289791</v>
      </c>
      <c r="R13" s="61">
        <v>29.9435129720055</v>
      </c>
      <c r="S13" s="61">
        <v>11.7745912120324</v>
      </c>
      <c r="T13" s="61">
        <v>82.4760193574508</v>
      </c>
      <c r="U13" s="38">
        <v>2.05372996008808</v>
      </c>
      <c r="V13" s="52">
        <v>132.104299720775</v>
      </c>
      <c r="W13" s="38">
        <v>3.62297758680662</v>
      </c>
      <c r="X13" s="61">
        <v>32.8066589046845</v>
      </c>
      <c r="Y13" s="38">
        <v>1.92155844739342</v>
      </c>
      <c r="Z13" s="52">
        <v>171.264065208617</v>
      </c>
      <c r="AA13" s="52">
        <v>300.757088755626</v>
      </c>
      <c r="AB13" s="52">
        <v>535.617203742151</v>
      </c>
      <c r="AC13" s="61">
        <v>27.5230835737608</v>
      </c>
      <c r="AD13" s="38">
        <v>2.18400124260758</v>
      </c>
      <c r="AE13" s="61">
        <v>28.4907908701881</v>
      </c>
      <c r="AF13" s="52">
        <v>473.447202725505</v>
      </c>
      <c r="AG13" s="38">
        <v>2.36164842956004</v>
      </c>
      <c r="AH13" s="52">
        <v>156.364951356649</v>
      </c>
      <c r="AI13" s="61">
        <v>26.7401494750118</v>
      </c>
      <c r="AJ13" s="61">
        <v>99.2002836324993</v>
      </c>
      <c r="AK13" s="61">
        <v>59.4266879443121</v>
      </c>
      <c r="AL13" s="38">
        <v>2.62342199545037</v>
      </c>
      <c r="AM13" s="52">
        <v>485.397424879177</v>
      </c>
      <c r="AN13" s="61">
        <v>18.2755264527742</v>
      </c>
      <c r="AO13" s="38">
        <v>3.11632308701704</v>
      </c>
      <c r="AP13" s="61">
        <v>23.2015442993682</v>
      </c>
      <c r="AQ13" s="61">
        <v>74.2806540078745</v>
      </c>
      <c r="AR13" s="52">
        <v>173.890932672282</v>
      </c>
      <c r="AS13" s="61">
        <v>21.3399917249347</v>
      </c>
      <c r="AT13" s="52">
        <v>165.089785762533</v>
      </c>
      <c r="AU13" s="61">
        <v>14.7909024079899</v>
      </c>
      <c r="AV13" s="52">
        <v>516.378119974817</v>
      </c>
      <c r="AW13" s="61">
        <v>14.1623672669378</v>
      </c>
      <c r="AX13" s="52">
        <v>361.501787383453</v>
      </c>
      <c r="AY13" s="52">
        <v>289.218515730525</v>
      </c>
      <c r="AZ13" s="61">
        <v>64.2675199323634</v>
      </c>
      <c r="BA13" s="61">
        <v>14.3054288416004</v>
      </c>
      <c r="BB13" s="38">
        <v>1.36301945337682</v>
      </c>
      <c r="BC13" s="38">
        <v>7.17810216438758</v>
      </c>
      <c r="BD13" s="38">
        <v>9.0910734254928</v>
      </c>
      <c r="BE13" s="61">
        <v>27.4464225838392</v>
      </c>
      <c r="BF13" s="61">
        <v>29.902903101437</v>
      </c>
      <c r="BG13" s="52">
        <v>297.124676144201</v>
      </c>
      <c r="BH13" s="61">
        <v>41.2598137961175</v>
      </c>
      <c r="BI13" s="61">
        <v>11.6951179307682</v>
      </c>
      <c r="BJ13" s="61">
        <v>38.8474109164212</v>
      </c>
      <c r="BN13" s="61"/>
      <c r="BW13" s="52"/>
      <c r="BX13" s="61"/>
      <c r="BY13" s="61"/>
      <c r="BZ13" s="61"/>
      <c r="CC13" s="61"/>
      <c r="CD13" s="61"/>
      <c r="CE13" s="61"/>
      <c r="CF13" s="61"/>
      <c r="CP13" s="61"/>
      <c r="CQ13" s="61"/>
      <c r="CR13" s="61"/>
      <c r="CU13" s="61"/>
      <c r="CV13" s="61"/>
      <c r="CW13" s="61"/>
      <c r="CX13" s="52"/>
      <c r="CY13" s="52"/>
      <c r="CZ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52"/>
      <c r="DP13" s="61"/>
      <c r="DQ13" s="52"/>
      <c r="DR13" s="61"/>
      <c r="DS13" s="52"/>
      <c r="DT13" s="52"/>
      <c r="DU13" s="61"/>
      <c r="DV13" s="61"/>
      <c r="DX13" s="61"/>
      <c r="DY13" s="52"/>
      <c r="DZ13" s="61"/>
      <c r="EB13" s="61"/>
      <c r="EC13" s="61"/>
      <c r="ED13" s="61"/>
      <c r="EE13" s="61"/>
      <c r="EF13" s="52"/>
      <c r="EI13" s="61"/>
      <c r="EJ13" s="61"/>
      <c r="EK13" s="61"/>
      <c r="EL13" s="61"/>
      <c r="EM13" s="61"/>
      <c r="EO13" s="61"/>
      <c r="EP13" s="61"/>
      <c r="EQ13" s="61"/>
      <c r="ER13" s="61"/>
      <c r="ET13" s="61"/>
      <c r="EV13" s="61"/>
      <c r="EW13" s="61"/>
      <c r="EX13" s="61"/>
      <c r="EY13" s="61"/>
      <c r="FA13" s="61"/>
      <c r="FB13" s="61"/>
      <c r="FC13" s="61"/>
      <c r="FD13" s="61"/>
      <c r="FE13" s="61"/>
      <c r="FF13" s="61"/>
      <c r="FG13" s="61"/>
      <c r="FH13" s="61"/>
      <c r="FJ13" s="61"/>
      <c r="FK13" s="61"/>
      <c r="FL13" s="61"/>
      <c r="FM13" s="61"/>
      <c r="FN13" s="61"/>
      <c r="FO13" s="61"/>
    </row>
    <row r="14" spans="1:172" s="50" customFormat="1" ht="13.5" customHeight="1">
      <c r="A14" s="30" t="s">
        <v>2</v>
      </c>
      <c r="B14" s="27" t="s">
        <v>118</v>
      </c>
      <c r="C14" s="183">
        <v>24.8518708906242</v>
      </c>
      <c r="D14" s="50">
        <v>697.129413197618</v>
      </c>
      <c r="E14" s="50">
        <v>1027.79800513168</v>
      </c>
      <c r="F14" s="164">
        <v>29.3308239247031</v>
      </c>
      <c r="G14" s="164">
        <v>22.8540135373262</v>
      </c>
      <c r="H14" s="164">
        <v>26.5865411091347</v>
      </c>
      <c r="I14" s="164">
        <v>48.6860911775975</v>
      </c>
      <c r="J14" s="164">
        <v>21.0638552414239</v>
      </c>
      <c r="K14" s="50">
        <v>2135.39617885937</v>
      </c>
      <c r="L14" s="164">
        <v>22.2901407229044</v>
      </c>
      <c r="M14" s="164">
        <v>12.0184510816502</v>
      </c>
      <c r="N14" s="164">
        <v>57.7745969955178</v>
      </c>
      <c r="O14" s="164">
        <v>12.2588605345554</v>
      </c>
      <c r="P14" s="164">
        <v>22.861458869589</v>
      </c>
      <c r="Q14" s="50">
        <v>1135.66585140517</v>
      </c>
      <c r="R14" s="164">
        <v>85.4750156741324</v>
      </c>
      <c r="S14" s="164">
        <v>53.1083807344102</v>
      </c>
      <c r="T14" s="164">
        <v>23.542702985348</v>
      </c>
      <c r="U14" s="50">
        <v>954.688025574466</v>
      </c>
      <c r="V14" s="164">
        <v>11.3997659269271</v>
      </c>
      <c r="W14" s="50">
        <v>214.62078975491</v>
      </c>
      <c r="X14" s="50">
        <v>217.144205266627</v>
      </c>
      <c r="Y14" s="50">
        <v>3253.78588187097</v>
      </c>
      <c r="Z14" s="50">
        <v>204.774871714185</v>
      </c>
      <c r="AA14" s="50">
        <v>249.65880283666</v>
      </c>
      <c r="AB14" s="50">
        <v>222.613132681735</v>
      </c>
      <c r="AC14" s="50">
        <v>213.372510270738</v>
      </c>
      <c r="AD14" s="50">
        <v>296.080856108622</v>
      </c>
      <c r="AE14" s="164">
        <v>54.4090280628665</v>
      </c>
      <c r="AF14" s="164">
        <v>17.1827682842607</v>
      </c>
      <c r="AG14" s="50">
        <v>1727.04393422099</v>
      </c>
      <c r="AH14" s="164">
        <v>13.0798511817805</v>
      </c>
      <c r="AI14" s="164">
        <v>14.4500481508103</v>
      </c>
      <c r="AJ14" s="164">
        <v>21.2356666098876</v>
      </c>
      <c r="AK14" s="164">
        <v>39.0339514408378</v>
      </c>
      <c r="AL14" s="50">
        <v>140.628463585094</v>
      </c>
      <c r="AM14" s="164">
        <v>27.8132605105029</v>
      </c>
      <c r="AN14" s="50">
        <v>100.903791523046</v>
      </c>
      <c r="AO14" s="50">
        <v>105.276361401022</v>
      </c>
      <c r="AP14" s="164">
        <v>22.1544632306396</v>
      </c>
      <c r="AQ14" s="164">
        <v>36.7994103689919</v>
      </c>
      <c r="AR14" s="164">
        <v>29.0228138038991</v>
      </c>
      <c r="AS14" s="164">
        <v>85.4283269262654</v>
      </c>
      <c r="AT14" s="164">
        <v>40.935150652208</v>
      </c>
      <c r="AU14" s="164">
        <v>41.8329947717317</v>
      </c>
      <c r="AV14" s="164">
        <v>19.1842878334135</v>
      </c>
      <c r="AW14" s="164">
        <v>42.7920295686358</v>
      </c>
      <c r="AX14" s="164">
        <v>18.8482781785807</v>
      </c>
      <c r="AY14" s="164">
        <v>19.9740501888997</v>
      </c>
      <c r="AZ14" s="164">
        <v>25.1237566082344</v>
      </c>
      <c r="BA14" s="164">
        <v>13.745781706095</v>
      </c>
      <c r="BB14" s="50">
        <v>1243.97717023894</v>
      </c>
      <c r="BC14" s="164">
        <v>67.5417979032727</v>
      </c>
      <c r="BD14" s="164">
        <v>57.4978439257348</v>
      </c>
      <c r="BE14" s="164">
        <v>70.378196654116</v>
      </c>
      <c r="BF14" s="164">
        <v>38.9390688026473</v>
      </c>
      <c r="BG14" s="164">
        <v>16.4693204628148</v>
      </c>
      <c r="BH14" s="62">
        <v>3.42646833548358</v>
      </c>
      <c r="BI14" s="164">
        <v>12.1991062027111</v>
      </c>
      <c r="BJ14" s="164">
        <v>34.8121971416047</v>
      </c>
      <c r="BK14" s="62"/>
      <c r="BO14" s="164"/>
      <c r="BP14" s="164"/>
      <c r="BQ14" s="164"/>
      <c r="BR14" s="164"/>
      <c r="BW14" s="164"/>
      <c r="BX14" s="164"/>
      <c r="BY14" s="62"/>
      <c r="BZ14" s="62"/>
      <c r="CC14" s="164"/>
      <c r="CD14" s="62"/>
      <c r="CE14" s="62"/>
      <c r="CF14" s="62"/>
      <c r="CG14" s="164"/>
      <c r="CH14" s="164"/>
      <c r="CI14" s="164"/>
      <c r="CJ14" s="164"/>
      <c r="CO14" s="62"/>
      <c r="DA14" s="62"/>
      <c r="DW14" s="62"/>
      <c r="FP14" s="62"/>
    </row>
    <row r="15" spans="1:172" s="51" customFormat="1" ht="13.5" customHeight="1">
      <c r="A15" s="31" t="s">
        <v>96</v>
      </c>
      <c r="B15" s="28" t="s">
        <v>117</v>
      </c>
      <c r="C15" s="18">
        <v>4.90677828918625</v>
      </c>
      <c r="D15" s="59">
        <v>23.036114585632</v>
      </c>
      <c r="E15" s="59">
        <v>22.9707965176491</v>
      </c>
      <c r="F15" s="19">
        <v>7.10368487493151</v>
      </c>
      <c r="G15" s="19">
        <v>5.01162512168758</v>
      </c>
      <c r="H15" s="19">
        <v>5.10336391538789</v>
      </c>
      <c r="I15" s="59">
        <v>10.9349553987412</v>
      </c>
      <c r="J15" s="19">
        <v>5.18211803420479</v>
      </c>
      <c r="K15" s="19">
        <v>9.95634859989519</v>
      </c>
      <c r="L15" s="19">
        <v>7.96554259056005</v>
      </c>
      <c r="M15" s="19">
        <v>3.72861614132698</v>
      </c>
      <c r="N15" s="59">
        <v>18.9451254071048</v>
      </c>
      <c r="O15" s="19">
        <v>4.52851128007878</v>
      </c>
      <c r="P15" s="19">
        <v>5.33491045907232</v>
      </c>
      <c r="Q15" s="19">
        <v>8.63685977695767</v>
      </c>
      <c r="R15" s="19">
        <v>9.30691100965826</v>
      </c>
      <c r="S15" s="59">
        <v>18.4278825093705</v>
      </c>
      <c r="T15" s="19">
        <v>6.92456481526491</v>
      </c>
      <c r="U15" s="59">
        <v>40.1811294891089</v>
      </c>
      <c r="V15" s="19">
        <v>6.58098255246467</v>
      </c>
      <c r="W15" s="19">
        <v>1.31949395441124</v>
      </c>
      <c r="X15" s="19">
        <v>1.31275949403604</v>
      </c>
      <c r="Y15" s="19">
        <v>7.13918984601317</v>
      </c>
      <c r="Z15" s="19">
        <v>1.62573099301498</v>
      </c>
      <c r="AA15" s="19">
        <v>1.48331811770093</v>
      </c>
      <c r="AB15" s="19">
        <v>1.33349293079351</v>
      </c>
      <c r="AC15" s="19">
        <v>6.51090347436749</v>
      </c>
      <c r="AD15" s="59">
        <v>36.5948488286054</v>
      </c>
      <c r="AE15" s="19">
        <v>8.40971385831512</v>
      </c>
      <c r="AF15" s="19">
        <v>5.14033791652792</v>
      </c>
      <c r="AG15" s="59">
        <v>19.2471892441853</v>
      </c>
      <c r="AH15" s="19">
        <v>5.38280725909566</v>
      </c>
      <c r="AI15" s="19">
        <v>4.16555306543202</v>
      </c>
      <c r="AJ15" s="19">
        <v>6.20171593243753</v>
      </c>
      <c r="AK15" s="19">
        <v>6.32692085012205</v>
      </c>
      <c r="AL15" s="59">
        <v>28.4219267035981</v>
      </c>
      <c r="AM15" s="19">
        <v>4.9407759154039</v>
      </c>
      <c r="AN15" s="19">
        <v>8.83313893494904</v>
      </c>
      <c r="AO15" s="59">
        <v>26.8341201201388</v>
      </c>
      <c r="AP15" s="19">
        <v>7.16330964446993</v>
      </c>
      <c r="AQ15" s="19">
        <v>7.45195347314588</v>
      </c>
      <c r="AR15" s="19">
        <v>4.93178095232876</v>
      </c>
      <c r="AS15" s="19">
        <v>8.09149859719246</v>
      </c>
      <c r="AT15" s="19">
        <v>6.77825290619444</v>
      </c>
      <c r="AU15" s="19">
        <v>9.24148621844338</v>
      </c>
      <c r="AV15" s="19">
        <v>4.75395258155207</v>
      </c>
      <c r="AW15" s="59">
        <v>11.8009587483483</v>
      </c>
      <c r="AX15" s="19">
        <v>5.1751615096406</v>
      </c>
      <c r="AY15" s="19">
        <v>5.41085906395795</v>
      </c>
      <c r="AZ15" s="19">
        <v>5.05916257631453</v>
      </c>
      <c r="BA15" s="19">
        <v>4.71987044718972</v>
      </c>
      <c r="BB15" s="59">
        <v>26.8132359326706</v>
      </c>
      <c r="BC15" s="59">
        <v>14.384494966544</v>
      </c>
      <c r="BD15" s="59">
        <v>15.9325697082822</v>
      </c>
      <c r="BE15" s="19">
        <v>9.85657072583312</v>
      </c>
      <c r="BF15" s="19">
        <v>7.1398000803808</v>
      </c>
      <c r="BG15" s="19">
        <v>4.89033987975901</v>
      </c>
      <c r="BH15" s="19">
        <v>3.15022306965698</v>
      </c>
      <c r="BI15" s="19">
        <v>6.81268864503153</v>
      </c>
      <c r="BJ15" s="19">
        <v>7.64718987703179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</row>
    <row r="16" spans="1:62" s="19" customFormat="1" ht="13.5" customHeight="1">
      <c r="A16" s="31" t="s">
        <v>105</v>
      </c>
      <c r="B16" s="28" t="s">
        <v>119</v>
      </c>
      <c r="C16" s="18">
        <v>-0.0973546865747671</v>
      </c>
      <c r="D16" s="19">
        <v>-0.577278681742536</v>
      </c>
      <c r="E16" s="19">
        <v>-0.5544263029156</v>
      </c>
      <c r="F16" s="19">
        <v>0.747707037613026</v>
      </c>
      <c r="G16" s="19">
        <v>0.0479234327035244</v>
      </c>
      <c r="H16" s="19">
        <v>0.00589267153770593</v>
      </c>
      <c r="I16" s="19">
        <v>0.732237458171228</v>
      </c>
      <c r="J16" s="19">
        <v>0.377281330379764</v>
      </c>
      <c r="K16" s="19">
        <v>-1.00043069611462</v>
      </c>
      <c r="L16" s="19">
        <v>1.15981012200875</v>
      </c>
      <c r="M16" s="19">
        <v>0.447667351690196</v>
      </c>
      <c r="N16" s="19">
        <v>0.751577932552676</v>
      </c>
      <c r="O16" s="19">
        <v>0.886502465717217</v>
      </c>
      <c r="P16" s="19">
        <v>-0.220308590265481</v>
      </c>
      <c r="Q16" s="19">
        <v>-0.772533603458789</v>
      </c>
      <c r="R16" s="19">
        <v>0.099001985416827</v>
      </c>
      <c r="S16" s="19">
        <v>0.498199179864016</v>
      </c>
      <c r="T16" s="19">
        <v>0.102059871505654</v>
      </c>
      <c r="U16" s="19">
        <v>-0.649120668144283</v>
      </c>
      <c r="V16" s="19">
        <v>0.837991066188039</v>
      </c>
      <c r="W16" s="19">
        <v>0.00397314815807821</v>
      </c>
      <c r="X16" s="19">
        <v>-0.0120527903319612</v>
      </c>
      <c r="Y16" s="19">
        <v>-0.55428860579502</v>
      </c>
      <c r="Z16" s="19">
        <v>5.27905568959482</v>
      </c>
      <c r="AA16" s="19">
        <v>2.40236399171699</v>
      </c>
      <c r="AB16" s="19">
        <v>0.571878592840409</v>
      </c>
      <c r="AC16" s="19">
        <v>-1.07336318178821</v>
      </c>
      <c r="AD16" s="19">
        <v>-0.0833770068597917</v>
      </c>
      <c r="AE16" s="19">
        <v>0.22854495568677</v>
      </c>
      <c r="AF16" s="19">
        <v>0.176876691715262</v>
      </c>
      <c r="AG16" s="19">
        <v>-1.19253053709681</v>
      </c>
      <c r="AH16" s="19">
        <v>0.591946293357468</v>
      </c>
      <c r="AI16" s="19">
        <v>0.410051690592343</v>
      </c>
      <c r="AJ16" s="19">
        <v>0.261994949233035</v>
      </c>
      <c r="AK16" s="19">
        <v>-0.0311860110607078</v>
      </c>
      <c r="AL16" s="19">
        <v>0.541338892970827</v>
      </c>
      <c r="AM16" s="19">
        <v>-0.107922331475864</v>
      </c>
      <c r="AN16" s="19">
        <v>-0.0736950648329572</v>
      </c>
      <c r="AO16" s="19">
        <v>0.646307565426796</v>
      </c>
      <c r="AP16" s="19">
        <v>1.57605257914434</v>
      </c>
      <c r="AQ16" s="19">
        <v>0.232281267368547</v>
      </c>
      <c r="AR16" s="19">
        <v>0.199944518353829</v>
      </c>
      <c r="AS16" s="19">
        <v>-0.029268527482302</v>
      </c>
      <c r="AT16" s="19">
        <v>-0.0531213928537337</v>
      </c>
      <c r="AU16" s="19">
        <v>0.707027581359551</v>
      </c>
      <c r="AV16" s="19">
        <v>0.287641962622656</v>
      </c>
      <c r="AW16" s="19">
        <v>1.01958148174237</v>
      </c>
      <c r="AX16" s="19">
        <v>0.398068162222265</v>
      </c>
      <c r="AY16" s="19">
        <v>0.46508810286573</v>
      </c>
      <c r="AZ16" s="19">
        <v>0.613655848079191</v>
      </c>
      <c r="BA16" s="19">
        <v>0.317418916424664</v>
      </c>
      <c r="BB16" s="19">
        <v>-0.726961337509594</v>
      </c>
      <c r="BC16" s="19">
        <v>0.514929696410959</v>
      </c>
      <c r="BD16" s="19">
        <v>0.966402729928606</v>
      </c>
      <c r="BE16" s="19">
        <v>-0.0863643362908255</v>
      </c>
      <c r="BF16" s="19">
        <v>0.782343405328319</v>
      </c>
      <c r="BG16" s="19">
        <v>0.511182269654726</v>
      </c>
      <c r="BH16" s="19">
        <v>0.973443542836728</v>
      </c>
      <c r="BI16" s="19">
        <v>0.467396043210112</v>
      </c>
      <c r="BJ16" s="19">
        <v>0.42843426950338</v>
      </c>
    </row>
    <row r="17" spans="1:136" s="41" customFormat="1" ht="13.5" customHeight="1" thickBot="1">
      <c r="A17" s="32"/>
      <c r="B17" s="39" t="s">
        <v>120</v>
      </c>
      <c r="C17" s="40">
        <v>2.90872110771267</v>
      </c>
      <c r="D17" s="41">
        <v>1.82818501881978</v>
      </c>
      <c r="E17" s="41">
        <v>2.07446900383224</v>
      </c>
      <c r="F17" s="41">
        <v>3.42450483698504</v>
      </c>
      <c r="G17" s="41">
        <v>2.27203887433642</v>
      </c>
      <c r="H17" s="41">
        <v>2.29682324812617</v>
      </c>
      <c r="I17" s="41">
        <v>3.1383608402882</v>
      </c>
      <c r="J17" s="41">
        <v>2.71453919578256</v>
      </c>
      <c r="K17" s="41">
        <v>3.33484690628016</v>
      </c>
      <c r="L17" s="41">
        <v>4.30482379352217</v>
      </c>
      <c r="M17" s="41">
        <v>3.77866485628128</v>
      </c>
      <c r="N17" s="41">
        <v>2.10517361690481</v>
      </c>
      <c r="O17" s="41">
        <v>4.81916542065801</v>
      </c>
      <c r="P17" s="41">
        <v>2.10019036483836</v>
      </c>
      <c r="Q17" s="41">
        <v>3.36535479784167</v>
      </c>
      <c r="R17" s="41">
        <v>2.677104370438</v>
      </c>
      <c r="S17" s="41">
        <v>2.26465184738309</v>
      </c>
      <c r="T17" s="41">
        <v>2.36512197660297</v>
      </c>
      <c r="U17" s="41">
        <v>1.86457870986445</v>
      </c>
      <c r="V17" s="41">
        <v>3.07501930654665</v>
      </c>
      <c r="W17" s="41">
        <v>2.67749000999273</v>
      </c>
      <c r="X17" s="41">
        <v>2.83701794875628</v>
      </c>
      <c r="Y17" s="41">
        <v>1.59558916515875</v>
      </c>
      <c r="Z17" s="60">
        <v>46.584600010739</v>
      </c>
      <c r="AA17" s="60">
        <v>23.0509931421806</v>
      </c>
      <c r="AB17" s="41">
        <v>7.25826206654859</v>
      </c>
      <c r="AC17" s="41">
        <v>4.02415009220678</v>
      </c>
      <c r="AD17" s="41">
        <v>1.54081831483715</v>
      </c>
      <c r="AE17" s="41">
        <v>2.42789479095629</v>
      </c>
      <c r="AF17" s="41">
        <v>2.59451776604883</v>
      </c>
      <c r="AG17" s="41">
        <v>3.10546326413458</v>
      </c>
      <c r="AH17" s="41">
        <v>3.3052490592635</v>
      </c>
      <c r="AI17" s="41">
        <v>2.86181940139491</v>
      </c>
      <c r="AJ17" s="41">
        <v>2.22543587734786</v>
      </c>
      <c r="AK17" s="41">
        <v>2.09067848422138</v>
      </c>
      <c r="AL17" s="41">
        <v>1.86370255729322</v>
      </c>
      <c r="AM17" s="41">
        <v>2.47095633682078</v>
      </c>
      <c r="AN17" s="41">
        <v>1.91461564597287</v>
      </c>
      <c r="AO17" s="41">
        <v>2.09767988253957</v>
      </c>
      <c r="AP17" s="41">
        <v>6.32290387729121</v>
      </c>
      <c r="AQ17" s="41">
        <v>2.19776871936459</v>
      </c>
      <c r="AR17" s="41">
        <v>3.00235235972557</v>
      </c>
      <c r="AS17" s="41">
        <v>2.61927664434329</v>
      </c>
      <c r="AT17" s="41">
        <v>2.18892421428631</v>
      </c>
      <c r="AU17" s="41">
        <v>3.03242057364617</v>
      </c>
      <c r="AV17" s="41">
        <v>2.815040672923</v>
      </c>
      <c r="AW17" s="41">
        <v>3.69677859394277</v>
      </c>
      <c r="AX17" s="41">
        <v>2.71544715400043</v>
      </c>
      <c r="AY17" s="41">
        <v>2.72812392775314</v>
      </c>
      <c r="AZ17" s="41">
        <v>3.47788167250707</v>
      </c>
      <c r="BA17" s="41">
        <v>2.31948789195796</v>
      </c>
      <c r="BB17" s="41">
        <v>1.80345321601055</v>
      </c>
      <c r="BC17" s="41">
        <v>1.91898945361344</v>
      </c>
      <c r="BD17" s="41">
        <v>2.96234859936184</v>
      </c>
      <c r="BE17" s="41">
        <v>2.47472689437114</v>
      </c>
      <c r="BF17" s="41">
        <v>4.50786556905538</v>
      </c>
      <c r="BG17" s="41">
        <v>3.32198466532247</v>
      </c>
      <c r="BH17" s="41">
        <v>3.97261146834534</v>
      </c>
      <c r="BI17" s="41">
        <v>2.03336801624099</v>
      </c>
      <c r="BJ17" s="41">
        <v>2.84937859368751</v>
      </c>
      <c r="BL17" s="60"/>
      <c r="BM17" s="60"/>
      <c r="BN17" s="60"/>
      <c r="BS17" s="60"/>
      <c r="BT17" s="60"/>
      <c r="BU17" s="60"/>
      <c r="BV17" s="60"/>
      <c r="CA17" s="60"/>
      <c r="CB17" s="60"/>
      <c r="CG17" s="60"/>
      <c r="CH17" s="60"/>
      <c r="CI17" s="60"/>
      <c r="CJ17" s="60"/>
      <c r="CK17" s="60"/>
      <c r="CL17" s="60"/>
      <c r="CM17" s="60"/>
      <c r="CN17" s="60"/>
      <c r="CX17" s="60"/>
      <c r="CY17" s="60"/>
      <c r="DD17" s="60"/>
      <c r="DF17" s="60"/>
      <c r="DG17" s="60"/>
      <c r="DH17" s="60"/>
      <c r="DI17" s="60"/>
      <c r="DL17" s="60"/>
      <c r="DO17" s="60"/>
      <c r="DP17" s="60"/>
      <c r="DQ17" s="60"/>
      <c r="DS17" s="60"/>
      <c r="DT17" s="60"/>
      <c r="DU17" s="60"/>
      <c r="DY17" s="60"/>
      <c r="DZ17" s="60"/>
      <c r="EC17" s="60"/>
      <c r="EE17" s="60"/>
      <c r="EF17" s="60"/>
    </row>
    <row r="18" spans="1:62" s="36" customFormat="1" ht="13.5" customHeight="1">
      <c r="A18" s="31" t="s">
        <v>2</v>
      </c>
      <c r="B18" s="45" t="s">
        <v>118</v>
      </c>
      <c r="C18" s="42">
        <v>5.33050172539055</v>
      </c>
      <c r="D18" s="36">
        <v>0.520501595970468</v>
      </c>
      <c r="E18" s="36">
        <v>-0.0395567571103291</v>
      </c>
      <c r="F18" s="36">
        <v>5.09143859173176</v>
      </c>
      <c r="G18" s="36">
        <v>5.45140864147472</v>
      </c>
      <c r="H18" s="36">
        <v>5.23316009401165</v>
      </c>
      <c r="I18" s="36">
        <v>4.36034651305486</v>
      </c>
      <c r="J18" s="36">
        <v>5.56908667797606</v>
      </c>
      <c r="K18" s="36">
        <v>-1.09450375708292</v>
      </c>
      <c r="L18" s="36">
        <v>5.48745046507497</v>
      </c>
      <c r="M18" s="36">
        <v>6.37860521392635</v>
      </c>
      <c r="N18" s="36">
        <v>4.11342089851057</v>
      </c>
      <c r="O18" s="36">
        <v>6.35003130353105</v>
      </c>
      <c r="P18" s="36">
        <v>5.45093871987213</v>
      </c>
      <c r="Q18" s="36">
        <v>-0.183538411044649</v>
      </c>
      <c r="R18" s="36">
        <v>3.54835340755927</v>
      </c>
      <c r="S18" s="36">
        <v>4.23491664720239</v>
      </c>
      <c r="T18" s="36">
        <v>5.40857622115329</v>
      </c>
      <c r="U18" s="36">
        <v>0.0668987308365269</v>
      </c>
      <c r="V18" s="36">
        <v>6.45485198815036</v>
      </c>
      <c r="W18" s="36">
        <v>2.22013826192631</v>
      </c>
      <c r="X18" s="36">
        <v>2.20327464149527</v>
      </c>
      <c r="Y18" s="36">
        <v>-1.70211931636796</v>
      </c>
      <c r="Z18" s="36">
        <v>2.28788940434213</v>
      </c>
      <c r="AA18" s="36">
        <v>2.00197031866239</v>
      </c>
      <c r="AB18" s="36">
        <v>2.16738939036587</v>
      </c>
      <c r="AC18" s="36">
        <v>2.22855377556998</v>
      </c>
      <c r="AD18" s="36">
        <v>1.75593688262255</v>
      </c>
      <c r="AE18" s="36">
        <v>4.20001013276837</v>
      </c>
      <c r="AF18" s="36">
        <v>5.86289370462307</v>
      </c>
      <c r="AG18" s="36">
        <v>-0.788304784011324</v>
      </c>
      <c r="AH18" s="36">
        <v>6.25651006335223</v>
      </c>
      <c r="AI18" s="36">
        <v>6.11278188965642</v>
      </c>
      <c r="AJ18" s="36">
        <v>5.55736679266538</v>
      </c>
      <c r="AK18" s="36">
        <v>4.67912667433205</v>
      </c>
      <c r="AL18" s="36">
        <v>2.83003946550522</v>
      </c>
      <c r="AM18" s="36">
        <v>5.16808331000902</v>
      </c>
      <c r="AN18" s="36">
        <v>3.30894770925651</v>
      </c>
      <c r="AO18" s="36">
        <v>3.24774656277809</v>
      </c>
      <c r="AP18" s="36">
        <v>5.49625881686085</v>
      </c>
      <c r="AQ18" s="36">
        <v>4.76417353937684</v>
      </c>
      <c r="AR18" s="36">
        <v>5.10666879221226</v>
      </c>
      <c r="AS18" s="36">
        <v>3.54914166161755</v>
      </c>
      <c r="AT18" s="36">
        <v>4.61051598493148</v>
      </c>
      <c r="AU18" s="36">
        <v>4.57921490736363</v>
      </c>
      <c r="AV18" s="36">
        <v>5.70393098012581</v>
      </c>
      <c r="AW18" s="36">
        <v>4.54651408409754</v>
      </c>
      <c r="AX18" s="36">
        <v>5.72942345284212</v>
      </c>
      <c r="AY18" s="36">
        <v>5.64572928839087</v>
      </c>
      <c r="AZ18" s="36">
        <v>5.3148039916731</v>
      </c>
      <c r="BA18" s="36">
        <v>6.1848672362568</v>
      </c>
      <c r="BB18" s="36">
        <v>-0.314960009033386</v>
      </c>
      <c r="BC18" s="36">
        <v>3.88807560664473</v>
      </c>
      <c r="BD18" s="36">
        <v>4.12034833138675</v>
      </c>
      <c r="BE18" s="36">
        <v>3.82872764231823</v>
      </c>
      <c r="BF18" s="36">
        <v>4.68263780622669</v>
      </c>
      <c r="BG18" s="36">
        <v>5.92407516022061</v>
      </c>
      <c r="BH18" s="36">
        <v>8.18906192976616</v>
      </c>
      <c r="BI18" s="36">
        <v>6.35708074068767</v>
      </c>
      <c r="BJ18" s="36">
        <v>4.84426331839439</v>
      </c>
    </row>
    <row r="19" spans="1:62" s="19" customFormat="1" ht="13.5" customHeight="1">
      <c r="A19" s="31" t="s">
        <v>96</v>
      </c>
      <c r="B19" s="46" t="s">
        <v>117</v>
      </c>
      <c r="C19" s="43">
        <v>2.29477608528064</v>
      </c>
      <c r="D19" s="19">
        <v>4.52582549826739</v>
      </c>
      <c r="E19" s="19">
        <v>4.52172897825269</v>
      </c>
      <c r="F19" s="19">
        <v>2.82856758401667</v>
      </c>
      <c r="G19" s="19">
        <v>2.32527850258686</v>
      </c>
      <c r="H19" s="19">
        <v>2.3514485224212</v>
      </c>
      <c r="I19" s="19">
        <v>3.45087543085214</v>
      </c>
      <c r="J19" s="19">
        <v>2.37354187646408</v>
      </c>
      <c r="K19" s="19">
        <v>3.31561674403284</v>
      </c>
      <c r="L19" s="19">
        <v>2.99377263746292</v>
      </c>
      <c r="M19" s="19">
        <v>1.89864028021447</v>
      </c>
      <c r="N19" s="19">
        <v>4.24375478467378</v>
      </c>
      <c r="O19" s="19">
        <v>2.17903685118944</v>
      </c>
      <c r="P19" s="19">
        <v>2.41546405711598</v>
      </c>
      <c r="Q19" s="19">
        <v>3.11050686705333</v>
      </c>
      <c r="R19" s="19">
        <v>3.21830241262582</v>
      </c>
      <c r="S19" s="19">
        <v>4.20381839978231</v>
      </c>
      <c r="T19" s="19">
        <v>2.79172340566182</v>
      </c>
      <c r="U19" s="19">
        <v>5.32844621359852</v>
      </c>
      <c r="V19" s="19">
        <v>2.71830299699145</v>
      </c>
      <c r="W19" s="19">
        <v>0.399984740614236</v>
      </c>
      <c r="X19" s="19">
        <v>0.392602629449569</v>
      </c>
      <c r="Y19" s="19">
        <v>2.83576036676774</v>
      </c>
      <c r="Z19" s="19">
        <v>0.701088556828565</v>
      </c>
      <c r="AA19" s="19">
        <v>0.568828036506192</v>
      </c>
      <c r="AB19" s="19">
        <v>0.415210176792713</v>
      </c>
      <c r="AC19" s="19">
        <v>2.70285775038795</v>
      </c>
      <c r="AD19" s="19">
        <v>5.19356868076162</v>
      </c>
      <c r="AE19" s="19">
        <v>3.07205671341589</v>
      </c>
      <c r="AF19" s="19">
        <v>2.36186320270217</v>
      </c>
      <c r="AG19" s="19">
        <v>4.26657587266631</v>
      </c>
      <c r="AH19" s="19">
        <v>2.42835876804262</v>
      </c>
      <c r="AI19" s="19">
        <v>2.05850805664348</v>
      </c>
      <c r="AJ19" s="19">
        <v>2.63266744529117</v>
      </c>
      <c r="AK19" s="19">
        <v>2.66150354782832</v>
      </c>
      <c r="AL19" s="19">
        <v>4.82893245212495</v>
      </c>
      <c r="AM19" s="19">
        <v>2.3047376250899</v>
      </c>
      <c r="AN19" s="19">
        <v>3.14292620357739</v>
      </c>
      <c r="AO19" s="19">
        <v>4.74599667839153</v>
      </c>
      <c r="AP19" s="19">
        <v>2.84062630598789</v>
      </c>
      <c r="AQ19" s="19">
        <v>2.89761866672839</v>
      </c>
      <c r="AR19" s="19">
        <v>2.302108723097</v>
      </c>
      <c r="AS19" s="19">
        <v>3.01640692373259</v>
      </c>
      <c r="AT19" s="19">
        <v>2.76091346681683</v>
      </c>
      <c r="AU19" s="19">
        <v>3.20812488492667</v>
      </c>
      <c r="AV19" s="19">
        <v>2.24912751314554</v>
      </c>
      <c r="AW19" s="19">
        <v>3.56083216848286</v>
      </c>
      <c r="AX19" s="19">
        <v>2.37160388783352</v>
      </c>
      <c r="AY19" s="19">
        <v>2.43585766409306</v>
      </c>
      <c r="AZ19" s="19">
        <v>2.33889860093093</v>
      </c>
      <c r="BA19" s="19">
        <v>2.23874726048499</v>
      </c>
      <c r="BB19" s="19">
        <v>4.74487343514407</v>
      </c>
      <c r="BC19" s="19">
        <v>3.84644266444889</v>
      </c>
      <c r="BD19" s="19">
        <v>3.99390706773991</v>
      </c>
      <c r="BE19" s="19">
        <v>3.30108579494216</v>
      </c>
      <c r="BF19" s="19">
        <v>2.83588367830463</v>
      </c>
      <c r="BG19" s="19">
        <v>2.28993473630286</v>
      </c>
      <c r="BH19" s="19">
        <v>1.65545399054697</v>
      </c>
      <c r="BI19" s="19">
        <v>2.7682242739121</v>
      </c>
      <c r="BJ19" s="19">
        <v>2.93492969613584</v>
      </c>
    </row>
    <row r="20" spans="1:62" s="19" customFormat="1" ht="13.5" customHeight="1">
      <c r="A20" s="31" t="s">
        <v>97</v>
      </c>
      <c r="B20" s="46" t="s">
        <v>119</v>
      </c>
      <c r="C20" s="43">
        <v>0.0973546865747693</v>
      </c>
      <c r="D20" s="19">
        <v>0.577278681742536</v>
      </c>
      <c r="E20" s="19">
        <v>0.554426302915603</v>
      </c>
      <c r="F20" s="19">
        <v>-0.747707037613028</v>
      </c>
      <c r="G20" s="19">
        <v>-0.0479234327035271</v>
      </c>
      <c r="H20" s="19">
        <v>-0.00589267153770858</v>
      </c>
      <c r="I20" s="19">
        <v>-0.732237458171232</v>
      </c>
      <c r="J20" s="19">
        <v>-0.377281330379767</v>
      </c>
      <c r="K20" s="19">
        <v>1.00043069611461</v>
      </c>
      <c r="L20" s="19">
        <v>-1.15981012200875</v>
      </c>
      <c r="M20" s="19">
        <v>-0.447667351690199</v>
      </c>
      <c r="N20" s="19">
        <v>-0.751577932552677</v>
      </c>
      <c r="O20" s="19">
        <v>-0.886502465717215</v>
      </c>
      <c r="P20" s="19">
        <v>0.220308590265481</v>
      </c>
      <c r="Q20" s="19">
        <v>0.772533603458788</v>
      </c>
      <c r="R20" s="19">
        <v>-0.0990019854168269</v>
      </c>
      <c r="S20" s="19">
        <v>-0.498199179864017</v>
      </c>
      <c r="T20" s="19">
        <v>-0.102059871505655</v>
      </c>
      <c r="U20" s="19">
        <v>0.64912066814428</v>
      </c>
      <c r="V20" s="19">
        <v>-0.83799106618804</v>
      </c>
      <c r="W20" s="19">
        <v>-0.00397314815811167</v>
      </c>
      <c r="X20" s="19">
        <v>0.0120527903319658</v>
      </c>
      <c r="Y20" s="19">
        <v>0.554288605795023</v>
      </c>
      <c r="Z20" s="19">
        <v>-5.27905568959484</v>
      </c>
      <c r="AA20" s="19">
        <v>-2.40236399171702</v>
      </c>
      <c r="AB20" s="19">
        <v>-0.571878592840416</v>
      </c>
      <c r="AC20" s="19">
        <v>1.07336318178821</v>
      </c>
      <c r="AD20" s="19">
        <v>0.0833770068597894</v>
      </c>
      <c r="AE20" s="19">
        <v>-0.228544955686772</v>
      </c>
      <c r="AF20" s="19">
        <v>-0.176876691715265</v>
      </c>
      <c r="AG20" s="19">
        <v>1.1925305370968</v>
      </c>
      <c r="AH20" s="19">
        <v>-0.591946293357469</v>
      </c>
      <c r="AI20" s="19">
        <v>-0.410051690592342</v>
      </c>
      <c r="AJ20" s="19">
        <v>-0.261994949233039</v>
      </c>
      <c r="AK20" s="19">
        <v>0.031186011060709</v>
      </c>
      <c r="AL20" s="19">
        <v>-0.541338892970828</v>
      </c>
      <c r="AM20" s="19">
        <v>0.107922331475867</v>
      </c>
      <c r="AN20" s="19">
        <v>0.0736950648329571</v>
      </c>
      <c r="AO20" s="19">
        <v>-0.646307565426795</v>
      </c>
      <c r="AP20" s="19">
        <v>-1.57605257914435</v>
      </c>
      <c r="AQ20" s="19">
        <v>-0.232281267368545</v>
      </c>
      <c r="AR20" s="19">
        <v>-0.19994451835383</v>
      </c>
      <c r="AS20" s="19">
        <v>0.0292685274823007</v>
      </c>
      <c r="AT20" s="19">
        <v>0.0531213928537336</v>
      </c>
      <c r="AU20" s="19">
        <v>-0.707027581359551</v>
      </c>
      <c r="AV20" s="19">
        <v>-0.287641962622657</v>
      </c>
      <c r="AW20" s="19">
        <v>-1.01958148174237</v>
      </c>
      <c r="AX20" s="19">
        <v>-0.398068162222266</v>
      </c>
      <c r="AY20" s="19">
        <v>-0.465088102865728</v>
      </c>
      <c r="AZ20" s="19">
        <v>-0.613655848079187</v>
      </c>
      <c r="BA20" s="19">
        <v>-0.317418916424668</v>
      </c>
      <c r="BB20" s="19">
        <v>0.726961337509593</v>
      </c>
      <c r="BC20" s="19">
        <v>-0.51492969641096</v>
      </c>
      <c r="BD20" s="19">
        <v>-0.966402729928607</v>
      </c>
      <c r="BE20" s="19">
        <v>0.086364336290827</v>
      </c>
      <c r="BF20" s="19">
        <v>-0.782343405328319</v>
      </c>
      <c r="BG20" s="19">
        <v>-0.511182269654723</v>
      </c>
      <c r="BH20" s="19">
        <v>-0.973443542836727</v>
      </c>
      <c r="BI20" s="19">
        <v>-0.46739604321011</v>
      </c>
      <c r="BJ20" s="19">
        <v>-0.428434269503381</v>
      </c>
    </row>
    <row r="21" spans="1:136" s="38" customFormat="1" ht="13.5" customHeight="1" thickBot="1">
      <c r="A21" s="32"/>
      <c r="B21" s="47" t="s">
        <v>120</v>
      </c>
      <c r="C21" s="44">
        <v>2.90872110771268</v>
      </c>
      <c r="D21" s="38">
        <v>1.82818501881978</v>
      </c>
      <c r="E21" s="38">
        <v>2.07446900383224</v>
      </c>
      <c r="F21" s="38">
        <v>3.42450483698504</v>
      </c>
      <c r="G21" s="38">
        <v>2.27203887433642</v>
      </c>
      <c r="H21" s="38">
        <v>2.29682324812617</v>
      </c>
      <c r="I21" s="38">
        <v>3.13836084028821</v>
      </c>
      <c r="J21" s="38">
        <v>2.71453919578256</v>
      </c>
      <c r="K21" s="38">
        <v>3.33484690628016</v>
      </c>
      <c r="L21" s="38">
        <v>4.30482379352217</v>
      </c>
      <c r="M21" s="38">
        <v>3.77866485628128</v>
      </c>
      <c r="N21" s="38">
        <v>2.10517361690481</v>
      </c>
      <c r="O21" s="38">
        <v>4.81916542065801</v>
      </c>
      <c r="P21" s="38">
        <v>2.10019036483836</v>
      </c>
      <c r="Q21" s="38">
        <v>3.36535479784167</v>
      </c>
      <c r="R21" s="38">
        <v>2.677104370438</v>
      </c>
      <c r="S21" s="38">
        <v>2.26465184738309</v>
      </c>
      <c r="T21" s="38">
        <v>2.36512197660297</v>
      </c>
      <c r="U21" s="38">
        <v>1.86457870986444</v>
      </c>
      <c r="V21" s="38">
        <v>3.07501930654665</v>
      </c>
      <c r="W21" s="38">
        <v>2.67749000999273</v>
      </c>
      <c r="X21" s="38">
        <v>2.83701794875628</v>
      </c>
      <c r="Y21" s="38">
        <v>1.59558916515875</v>
      </c>
      <c r="Z21" s="61">
        <v>46.5846000107392</v>
      </c>
      <c r="AA21" s="61">
        <v>23.0509931421807</v>
      </c>
      <c r="AB21" s="38">
        <v>7.2582620665486</v>
      </c>
      <c r="AC21" s="38">
        <v>4.02415009220678</v>
      </c>
      <c r="AD21" s="38">
        <v>1.54081831483715</v>
      </c>
      <c r="AE21" s="38">
        <v>2.42789479095629</v>
      </c>
      <c r="AF21" s="38">
        <v>2.59451776604883</v>
      </c>
      <c r="AG21" s="38">
        <v>3.10546326413457</v>
      </c>
      <c r="AH21" s="38">
        <v>3.3052490592635</v>
      </c>
      <c r="AI21" s="38">
        <v>2.86181940139491</v>
      </c>
      <c r="AJ21" s="38">
        <v>2.22543587734787</v>
      </c>
      <c r="AK21" s="38">
        <v>2.09067848422139</v>
      </c>
      <c r="AL21" s="38">
        <v>1.86370255729322</v>
      </c>
      <c r="AM21" s="38">
        <v>2.47095633682078</v>
      </c>
      <c r="AN21" s="38">
        <v>1.91461564597287</v>
      </c>
      <c r="AO21" s="38">
        <v>2.09767988253957</v>
      </c>
      <c r="AP21" s="38">
        <v>6.32290387729122</v>
      </c>
      <c r="AQ21" s="38">
        <v>2.19776871936459</v>
      </c>
      <c r="AR21" s="38">
        <v>3.00235235972557</v>
      </c>
      <c r="AS21" s="38">
        <v>2.61927664434329</v>
      </c>
      <c r="AT21" s="38">
        <v>2.18892421428631</v>
      </c>
      <c r="AU21" s="38">
        <v>3.03242057364618</v>
      </c>
      <c r="AV21" s="38">
        <v>2.815040672923</v>
      </c>
      <c r="AW21" s="38">
        <v>3.69677859394277</v>
      </c>
      <c r="AX21" s="38">
        <v>2.71544715400043</v>
      </c>
      <c r="AY21" s="38">
        <v>2.72812392775314</v>
      </c>
      <c r="AZ21" s="38">
        <v>3.47788167250707</v>
      </c>
      <c r="BA21" s="38">
        <v>2.31948789195796</v>
      </c>
      <c r="BB21" s="38">
        <v>1.80345321601055</v>
      </c>
      <c r="BC21" s="38">
        <v>1.91898945361344</v>
      </c>
      <c r="BD21" s="38">
        <v>2.96234859936184</v>
      </c>
      <c r="BE21" s="38">
        <v>2.47472689437114</v>
      </c>
      <c r="BF21" s="38">
        <v>4.50786556905538</v>
      </c>
      <c r="BG21" s="38">
        <v>3.32198466532247</v>
      </c>
      <c r="BH21" s="38">
        <v>3.97261146834534</v>
      </c>
      <c r="BI21" s="38">
        <v>2.03336801624099</v>
      </c>
      <c r="BJ21" s="38">
        <v>2.84937859368751</v>
      </c>
      <c r="BL21" s="61"/>
      <c r="BM21" s="61"/>
      <c r="BN21" s="61"/>
      <c r="BS21" s="61"/>
      <c r="BT21" s="61"/>
      <c r="BU21" s="61"/>
      <c r="BV21" s="61"/>
      <c r="CA21" s="61"/>
      <c r="CB21" s="61"/>
      <c r="CG21" s="61"/>
      <c r="CH21" s="61"/>
      <c r="CI21" s="61"/>
      <c r="CJ21" s="61"/>
      <c r="CK21" s="61"/>
      <c r="CL21" s="61"/>
      <c r="CM21" s="61"/>
      <c r="CN21" s="61"/>
      <c r="CX21" s="61"/>
      <c r="CY21" s="61"/>
      <c r="DO21" s="61"/>
      <c r="DP21" s="61"/>
      <c r="DQ21" s="61"/>
      <c r="DS21" s="61"/>
      <c r="DT21" s="61"/>
      <c r="DU21" s="61"/>
      <c r="DY21" s="61"/>
      <c r="DZ21" s="61"/>
      <c r="EC21" s="61"/>
      <c r="EE21" s="61"/>
      <c r="EF21" s="61"/>
    </row>
    <row r="22" spans="1:172" s="58" customFormat="1" ht="13.5" customHeight="1">
      <c r="A22" s="30" t="s">
        <v>38</v>
      </c>
      <c r="B22" s="35" t="s">
        <v>118</v>
      </c>
      <c r="C22" s="184">
        <v>24.2238080555249</v>
      </c>
      <c r="D22" s="58">
        <v>757.632117794334</v>
      </c>
      <c r="E22" s="58">
        <v>1129.05237999303</v>
      </c>
      <c r="F22" s="162">
        <v>26.7347787828906</v>
      </c>
      <c r="G22" s="162">
        <v>23.0132505875841</v>
      </c>
      <c r="H22" s="162">
        <v>26.6444472299404</v>
      </c>
      <c r="I22" s="162">
        <v>38.6820224402605</v>
      </c>
      <c r="J22" s="162">
        <v>20.9176740194855</v>
      </c>
      <c r="K22" s="58">
        <v>2410.05194809325</v>
      </c>
      <c r="L22" s="162">
        <v>17.9028351652885</v>
      </c>
      <c r="M22" s="162">
        <v>11.5801961851987</v>
      </c>
      <c r="N22" s="162">
        <v>82.3094505812134</v>
      </c>
      <c r="O22" s="162">
        <v>11.3257574702612</v>
      </c>
      <c r="P22" s="162">
        <v>23.7754223043917</v>
      </c>
      <c r="Q22" s="58">
        <v>1374.63208579461</v>
      </c>
      <c r="R22" s="162">
        <v>92.0814061743186</v>
      </c>
      <c r="S22" s="162">
        <v>35.9658793188645</v>
      </c>
      <c r="T22" s="162">
        <v>23.9034196705125</v>
      </c>
      <c r="U22" s="58">
        <v>981.249227443016</v>
      </c>
      <c r="V22" s="162">
        <v>12.7549271375351</v>
      </c>
      <c r="W22" s="58">
        <v>214.861123208045</v>
      </c>
      <c r="X22" s="58">
        <v>217.816561344612</v>
      </c>
      <c r="Y22" s="58">
        <v>3325.98272341145</v>
      </c>
      <c r="Z22" s="58">
        <v>198.164577740628</v>
      </c>
      <c r="AA22" s="58">
        <v>247.074620699717</v>
      </c>
      <c r="AB22" s="58">
        <v>223.094121808875</v>
      </c>
      <c r="AC22" s="58">
        <v>246.346493962655</v>
      </c>
      <c r="AD22" s="58">
        <v>311.094990559491</v>
      </c>
      <c r="AE22" s="162">
        <v>51.5142479345256</v>
      </c>
      <c r="AF22" s="162">
        <v>16.6392793534424</v>
      </c>
      <c r="AG22" s="58">
        <v>1505.6914416489</v>
      </c>
      <c r="AH22" s="162">
        <v>12.2917881623239</v>
      </c>
      <c r="AI22" s="162">
        <v>14.1522037051689</v>
      </c>
      <c r="AJ22" s="162">
        <v>21.9367131121109</v>
      </c>
      <c r="AK22" s="162">
        <v>40.4433188559828</v>
      </c>
      <c r="AL22" s="58">
        <v>195.025501651181</v>
      </c>
      <c r="AM22" s="162">
        <v>27.7578352090091</v>
      </c>
      <c r="AN22" s="58">
        <v>105.382089427481</v>
      </c>
      <c r="AO22" s="58">
        <v>167.166641332169</v>
      </c>
      <c r="AP22" s="162">
        <v>18.5609527968957</v>
      </c>
      <c r="AQ22" s="162">
        <v>36.0319042314725</v>
      </c>
      <c r="AR22" s="162">
        <v>28.3319285371454</v>
      </c>
      <c r="AS22" s="162">
        <v>79.975361657084</v>
      </c>
      <c r="AT22" s="162">
        <v>42.3828427799247</v>
      </c>
      <c r="AU22" s="162">
        <v>36.2673034916117</v>
      </c>
      <c r="AV22" s="162">
        <v>18.6631334175691</v>
      </c>
      <c r="AW22" s="162">
        <v>35.2191842231448</v>
      </c>
      <c r="AX22" s="162">
        <v>18.6141999945457</v>
      </c>
      <c r="AY22" s="162">
        <v>19.503958990332</v>
      </c>
      <c r="AZ22" s="162">
        <v>24.1036710947069</v>
      </c>
      <c r="BA22" s="162">
        <v>13.9704637095477</v>
      </c>
      <c r="BB22" s="58">
        <v>1416.16996210599</v>
      </c>
      <c r="BC22" s="162">
        <v>79.7734314333356</v>
      </c>
      <c r="BD22" s="162">
        <v>63.3767635662781</v>
      </c>
      <c r="BE22" s="162">
        <v>63.3249899074291</v>
      </c>
      <c r="BF22" s="162">
        <v>33.7972411901332</v>
      </c>
      <c r="BG22" s="162">
        <v>15.6669659593894</v>
      </c>
      <c r="BH22" s="36">
        <v>3.0478260884168</v>
      </c>
      <c r="BI22" s="162">
        <v>13.0756805499738</v>
      </c>
      <c r="BJ22" s="162">
        <v>31.9290655203538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</row>
    <row r="23" spans="1:172" s="51" customFormat="1" ht="13.5" customHeight="1">
      <c r="A23" s="31" t="s">
        <v>39</v>
      </c>
      <c r="B23" s="28" t="s">
        <v>117</v>
      </c>
      <c r="C23" s="18">
        <v>4.99326636162186</v>
      </c>
      <c r="D23" s="59">
        <v>23.0792116942959</v>
      </c>
      <c r="E23" s="59">
        <v>26.6766245251096</v>
      </c>
      <c r="F23" s="19">
        <v>7.27527971459733</v>
      </c>
      <c r="G23" s="19">
        <v>5.22384455379099</v>
      </c>
      <c r="H23" s="19">
        <v>5.32329337762394</v>
      </c>
      <c r="I23" s="59">
        <v>10.9184480984493</v>
      </c>
      <c r="J23" s="19">
        <v>5.31156683383567</v>
      </c>
      <c r="K23" s="19">
        <v>8.25592535806901</v>
      </c>
      <c r="L23" s="19">
        <v>7.56904756541617</v>
      </c>
      <c r="M23" s="19">
        <v>3.58160605531091</v>
      </c>
      <c r="N23" s="59">
        <v>22.5308061346114</v>
      </c>
      <c r="O23" s="19">
        <v>4.04170508679693</v>
      </c>
      <c r="P23" s="19">
        <v>5.90725694286872</v>
      </c>
      <c r="Q23" s="19">
        <v>7.96508138605467</v>
      </c>
      <c r="R23" s="59">
        <v>10.4483208443142</v>
      </c>
      <c r="S23" s="59">
        <v>16.8765137156308</v>
      </c>
      <c r="T23" s="19">
        <v>7.37529496639797</v>
      </c>
      <c r="U23" s="59">
        <v>41.2483186648162</v>
      </c>
      <c r="V23" s="19">
        <v>7.01568718692607</v>
      </c>
      <c r="W23" s="19">
        <v>1.35430993190352</v>
      </c>
      <c r="X23" s="19">
        <v>1.34765892317376</v>
      </c>
      <c r="Y23" s="19">
        <v>6.92914868029637</v>
      </c>
      <c r="Z23" s="19">
        <v>1.37016179585525</v>
      </c>
      <c r="AA23" s="19">
        <v>1.41957301708288</v>
      </c>
      <c r="AB23" s="19">
        <v>1.34864056463826</v>
      </c>
      <c r="AC23" s="19">
        <v>6.53343146822495</v>
      </c>
      <c r="AD23" s="59">
        <v>39.5216614948327</v>
      </c>
      <c r="AE23" s="19">
        <v>8.24346849372434</v>
      </c>
      <c r="AF23" s="19">
        <v>5.29142288690273</v>
      </c>
      <c r="AG23" s="59">
        <v>19.3050090645078</v>
      </c>
      <c r="AH23" s="19">
        <v>5.46170451133685</v>
      </c>
      <c r="AI23" s="19">
        <v>4.26114095503012</v>
      </c>
      <c r="AJ23" s="19">
        <v>6.85735910649772</v>
      </c>
      <c r="AK23" s="19">
        <v>6.77179866645047</v>
      </c>
      <c r="AL23" s="59">
        <v>33.917804877756</v>
      </c>
      <c r="AM23" s="19">
        <v>4.98036687696282</v>
      </c>
      <c r="AN23" s="19">
        <v>9.60386941693313</v>
      </c>
      <c r="AO23" s="59">
        <v>36.2552075987422</v>
      </c>
      <c r="AP23" s="19">
        <v>5.6579725719711</v>
      </c>
      <c r="AQ23" s="19">
        <v>7.5857664809471</v>
      </c>
      <c r="AR23" s="19">
        <v>4.76377982854076</v>
      </c>
      <c r="AS23" s="19">
        <v>8.47409058478987</v>
      </c>
      <c r="AT23" s="19">
        <v>7.18207290707274</v>
      </c>
      <c r="AU23" s="19">
        <v>9.41362142866293</v>
      </c>
      <c r="AV23" s="19">
        <v>4.85390633309431</v>
      </c>
      <c r="AW23" s="59">
        <v>12.5001444550154</v>
      </c>
      <c r="AX23" s="19">
        <v>5.29050004899936</v>
      </c>
      <c r="AY23" s="19">
        <v>5.41680044539642</v>
      </c>
      <c r="AZ23" s="19">
        <v>4.69530362382122</v>
      </c>
      <c r="BA23" s="19">
        <v>5.05176481304593</v>
      </c>
      <c r="BB23" s="59">
        <v>22.0345569979924</v>
      </c>
      <c r="BC23" s="59">
        <v>16.0976817816639</v>
      </c>
      <c r="BD23" s="59">
        <v>17.9426232752932</v>
      </c>
      <c r="BE23" s="59">
        <v>10.3935506152159</v>
      </c>
      <c r="BF23" s="19">
        <v>5.98952086570494</v>
      </c>
      <c r="BG23" s="19">
        <v>4.85836670161543</v>
      </c>
      <c r="BH23" s="19">
        <v>3.10831381375874</v>
      </c>
      <c r="BI23" s="19">
        <v>7.7224859053369</v>
      </c>
      <c r="BJ23" s="19">
        <v>7.90581371668202</v>
      </c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</row>
    <row r="24" spans="1:62" s="19" customFormat="1" ht="13.5" customHeight="1">
      <c r="A24" s="31" t="s">
        <v>122</v>
      </c>
      <c r="B24" s="28" t="s">
        <v>119</v>
      </c>
      <c r="C24" s="18">
        <v>-0.197585663347389</v>
      </c>
      <c r="D24" s="19">
        <v>-0.535216054822339</v>
      </c>
      <c r="E24" s="19">
        <v>-0.3271850917935</v>
      </c>
      <c r="F24" s="19">
        <v>0.231643134946481</v>
      </c>
      <c r="G24" s="19">
        <v>0.0221864379449982</v>
      </c>
      <c r="H24" s="19">
        <v>0.00472822430036587</v>
      </c>
      <c r="I24" s="19">
        <v>0.185890575738506</v>
      </c>
      <c r="J24" s="19">
        <v>0.153523420497617</v>
      </c>
      <c r="K24" s="19">
        <v>-0.621556572232456</v>
      </c>
      <c r="L24" s="19">
        <v>0.251559123594746</v>
      </c>
      <c r="M24" s="19">
        <v>0.0168843525780612</v>
      </c>
      <c r="N24" s="19">
        <v>0.528160549006113</v>
      </c>
      <c r="O24" s="19">
        <v>0.068123187129775</v>
      </c>
      <c r="P24" s="19">
        <v>-0.10977002677176</v>
      </c>
      <c r="Q24" s="19">
        <v>-0.0755889773129684</v>
      </c>
      <c r="R24" s="19">
        <v>-0.0620668216958698</v>
      </c>
      <c r="S24" s="19">
        <v>0.246147741612519</v>
      </c>
      <c r="T24" s="19">
        <v>-0.0743906217227703</v>
      </c>
      <c r="U24" s="19">
        <v>-0.629561093952434</v>
      </c>
      <c r="V24" s="19">
        <v>0.364625362150132</v>
      </c>
      <c r="W24" s="19">
        <v>-0.000751906843298041</v>
      </c>
      <c r="X24" s="19">
        <v>-0.00423495384557019</v>
      </c>
      <c r="Y24" s="19">
        <v>-0.572920391076799</v>
      </c>
      <c r="Z24" s="19">
        <v>0.0240417512438955</v>
      </c>
      <c r="AA24" s="19">
        <v>0.0214161106785407</v>
      </c>
      <c r="AB24" s="19">
        <v>0.000414721038367033</v>
      </c>
      <c r="AC24" s="19">
        <v>-0.231844326851245</v>
      </c>
      <c r="AD24" s="19">
        <v>-0.0451508885498828</v>
      </c>
      <c r="AE24" s="19">
        <v>0.0589401297540546</v>
      </c>
      <c r="AF24" s="19">
        <v>-0.012009336800475</v>
      </c>
      <c r="AG24" s="19">
        <v>-0.6858122144088</v>
      </c>
      <c r="AH24" s="19">
        <v>0.129719255908065</v>
      </c>
      <c r="AI24" s="19">
        <v>0.150968002754456</v>
      </c>
      <c r="AJ24" s="19">
        <v>0.142136342197645</v>
      </c>
      <c r="AK24" s="19">
        <v>0.00228964243743993</v>
      </c>
      <c r="AL24" s="19">
        <v>0.403461888801768</v>
      </c>
      <c r="AM24" s="19">
        <v>-0.118951403035898</v>
      </c>
      <c r="AN24" s="19">
        <v>0.0105146954220659</v>
      </c>
      <c r="AO24" s="19">
        <v>0.426336807371189</v>
      </c>
      <c r="AP24" s="19">
        <v>0.271276909784943</v>
      </c>
      <c r="AQ24" s="19">
        <v>0.111057924880801</v>
      </c>
      <c r="AR24" s="19">
        <v>-0.0154751787877201</v>
      </c>
      <c r="AS24" s="19">
        <v>-0.0954345981777137</v>
      </c>
      <c r="AT24" s="19">
        <v>-0.048095841995427</v>
      </c>
      <c r="AU24" s="19">
        <v>0.234858881979053</v>
      </c>
      <c r="AV24" s="19">
        <v>0.0690862398404855</v>
      </c>
      <c r="AW24" s="19">
        <v>0.348428008305476</v>
      </c>
      <c r="AX24" s="19">
        <v>0.177351256347173</v>
      </c>
      <c r="AY24" s="19">
        <v>0.217009788300452</v>
      </c>
      <c r="AZ24" s="19">
        <v>0.16306897881147</v>
      </c>
      <c r="BA24" s="19">
        <v>0.192143712637418</v>
      </c>
      <c r="BB24" s="19">
        <v>-0.869560306947195</v>
      </c>
      <c r="BC24" s="19">
        <v>0.409197418450926</v>
      </c>
      <c r="BD24" s="19">
        <v>0.452430248754344</v>
      </c>
      <c r="BE24" s="19">
        <v>-0.276542802595532</v>
      </c>
      <c r="BF24" s="19">
        <v>-0.0951780279005091</v>
      </c>
      <c r="BG24" s="19">
        <v>0.113649640860974</v>
      </c>
      <c r="BH24" s="19">
        <v>0.14758613573387</v>
      </c>
      <c r="BI24" s="19">
        <v>0.311214180613253</v>
      </c>
      <c r="BJ24" s="19">
        <v>0.0962322396310667</v>
      </c>
    </row>
    <row r="25" spans="1:62" s="38" customFormat="1" ht="13.5" customHeight="1" thickBot="1">
      <c r="A25" s="32"/>
      <c r="B25" s="37" t="s">
        <v>120</v>
      </c>
      <c r="C25" s="166">
        <v>0.929194866703422</v>
      </c>
      <c r="D25" s="38">
        <v>0.642095188341251</v>
      </c>
      <c r="E25" s="38">
        <v>0.770460208516331</v>
      </c>
      <c r="F25" s="38">
        <v>1.11041877802161</v>
      </c>
      <c r="G25" s="38">
        <v>0.838587033398538</v>
      </c>
      <c r="H25" s="38">
        <v>0.857788140794517</v>
      </c>
      <c r="I25" s="38">
        <v>1.16537269478687</v>
      </c>
      <c r="J25" s="38">
        <v>0.945235119478991</v>
      </c>
      <c r="K25" s="38">
        <v>0.795777389159494</v>
      </c>
      <c r="L25" s="38">
        <v>1.49111236213262</v>
      </c>
      <c r="M25" s="38">
        <v>1.04223179069283</v>
      </c>
      <c r="N25" s="38">
        <v>0.822654289431073</v>
      </c>
      <c r="O25" s="38">
        <v>1.05013564567529</v>
      </c>
      <c r="P25" s="38">
        <v>0.847479586267952</v>
      </c>
      <c r="Q25" s="38">
        <v>0.918298962691578</v>
      </c>
      <c r="R25" s="38">
        <v>0.979345732859283</v>
      </c>
      <c r="S25" s="38">
        <v>0.964911215341279</v>
      </c>
      <c r="T25" s="38">
        <v>0.888837795077056</v>
      </c>
      <c r="U25" s="38">
        <v>0.643899303535427</v>
      </c>
      <c r="V25" s="38">
        <v>1.01362775141441</v>
      </c>
      <c r="W25" s="38">
        <v>1.00143029854083</v>
      </c>
      <c r="X25" s="38">
        <v>0.986927594580086</v>
      </c>
      <c r="Y25" s="38">
        <v>0.530914287354204</v>
      </c>
      <c r="Z25" s="38">
        <v>0.932367913209081</v>
      </c>
      <c r="AA25" s="38">
        <v>0.994077042621166</v>
      </c>
      <c r="AB25" s="38">
        <v>0.955042510847822</v>
      </c>
      <c r="AC25" s="38">
        <v>2.2488565029747</v>
      </c>
      <c r="AD25" s="38">
        <v>0.530907147882722</v>
      </c>
      <c r="AE25" s="38">
        <v>0.747234987154377</v>
      </c>
      <c r="AF25" s="38">
        <v>0.897956502719946</v>
      </c>
      <c r="AG25" s="38">
        <v>1.06372037512561</v>
      </c>
      <c r="AH25" s="38">
        <v>1.05903474634299</v>
      </c>
      <c r="AI25" s="38">
        <v>1.04562569772383</v>
      </c>
      <c r="AJ25" s="38">
        <v>0.902622349188574</v>
      </c>
      <c r="AK25" s="38">
        <v>0.778276592395841</v>
      </c>
      <c r="AL25" s="38">
        <v>0.598630607656172</v>
      </c>
      <c r="AM25" s="38">
        <v>0.824895421154263</v>
      </c>
      <c r="AN25" s="38">
        <v>0.732111712123418</v>
      </c>
      <c r="AO25" s="38">
        <v>0.919255127388424</v>
      </c>
      <c r="AP25" s="38">
        <v>1.2740632686127</v>
      </c>
      <c r="AQ25" s="38">
        <v>0.776429654154614</v>
      </c>
      <c r="AR25" s="38">
        <v>0.844981311394546</v>
      </c>
      <c r="AS25" s="38">
        <v>0.937705534487267</v>
      </c>
      <c r="AT25" s="38">
        <v>0.785979771485862</v>
      </c>
      <c r="AU25" s="38">
        <v>1.09374971779976</v>
      </c>
      <c r="AV25" s="38">
        <v>0.981690597666267</v>
      </c>
      <c r="AW25" s="38">
        <v>1.23421268063044</v>
      </c>
      <c r="AX25" s="38">
        <v>0.882803393226366</v>
      </c>
      <c r="AY25" s="38">
        <v>0.867085881539755</v>
      </c>
      <c r="AZ25" s="38">
        <v>0.891960111746223</v>
      </c>
      <c r="BA25" s="38">
        <v>0.925053781605282</v>
      </c>
      <c r="BB25" s="38">
        <v>0.579533593741827</v>
      </c>
      <c r="BC25" s="38">
        <v>0.634523699081878</v>
      </c>
      <c r="BD25" s="38">
        <v>1.26689720013794</v>
      </c>
      <c r="BE25" s="38">
        <v>0.94336137043308</v>
      </c>
      <c r="BF25" s="38">
        <v>1.0770540061801</v>
      </c>
      <c r="BG25" s="38">
        <v>1.02090171761009</v>
      </c>
      <c r="BH25" s="38">
        <v>1.04875984472344</v>
      </c>
      <c r="BI25" s="38">
        <v>0.80892838686831</v>
      </c>
      <c r="BJ25" s="38">
        <v>0.943226420705219</v>
      </c>
    </row>
    <row r="26" spans="1:172" s="50" customFormat="1" ht="13.5" customHeight="1">
      <c r="A26" s="31" t="s">
        <v>38</v>
      </c>
      <c r="B26" s="27" t="s">
        <v>118</v>
      </c>
      <c r="C26" s="172">
        <v>5.36743051091207</v>
      </c>
      <c r="D26" s="62">
        <v>0.400430603573612</v>
      </c>
      <c r="E26" s="62">
        <v>-0.175112418443277</v>
      </c>
      <c r="F26" s="62">
        <v>5.22513845057876</v>
      </c>
      <c r="G26" s="62">
        <v>5.44139141328044</v>
      </c>
      <c r="H26" s="62">
        <v>5.23002128675357</v>
      </c>
      <c r="I26" s="62">
        <v>4.69219296351589</v>
      </c>
      <c r="J26" s="62">
        <v>5.57913375248802</v>
      </c>
      <c r="K26" s="62">
        <v>-1.2690642437369</v>
      </c>
      <c r="L26" s="62">
        <v>5.80366811317859</v>
      </c>
      <c r="M26" s="62">
        <v>6.43219649490908</v>
      </c>
      <c r="N26" s="62">
        <v>3.60279810270145</v>
      </c>
      <c r="O26" s="62">
        <v>6.46424864837339</v>
      </c>
      <c r="P26" s="62">
        <v>5.3943852229879</v>
      </c>
      <c r="Q26" s="62">
        <v>-0.459045539346547</v>
      </c>
      <c r="R26" s="62">
        <v>3.44094632475347</v>
      </c>
      <c r="S26" s="62">
        <v>4.79722731322567</v>
      </c>
      <c r="T26" s="62">
        <v>5.38663916199666</v>
      </c>
      <c r="U26" s="62">
        <v>0.0273084818577155</v>
      </c>
      <c r="V26" s="62">
        <v>6.29280153219984</v>
      </c>
      <c r="W26" s="62">
        <v>2.21852362854257</v>
      </c>
      <c r="X26" s="62">
        <v>2.198814443581</v>
      </c>
      <c r="Y26" s="62">
        <v>-1.73378067466446</v>
      </c>
      <c r="Z26" s="62">
        <v>2.33522899353895</v>
      </c>
      <c r="AA26" s="62">
        <v>2.0169812690491</v>
      </c>
      <c r="AB26" s="62">
        <v>2.16427559362673</v>
      </c>
      <c r="AC26" s="62">
        <v>2.02123915572635</v>
      </c>
      <c r="AD26" s="62">
        <v>1.68457293097992</v>
      </c>
      <c r="AE26" s="62">
        <v>4.27888467822476</v>
      </c>
      <c r="AF26" s="62">
        <v>5.90926323801018</v>
      </c>
      <c r="AG26" s="62">
        <v>-0.590426151675002</v>
      </c>
      <c r="AH26" s="62">
        <v>6.34616138104055</v>
      </c>
      <c r="AI26" s="62">
        <v>6.14282947050017</v>
      </c>
      <c r="AJ26" s="62">
        <v>5.51050881408361</v>
      </c>
      <c r="AK26" s="62">
        <v>4.62795479736559</v>
      </c>
      <c r="AL26" s="62">
        <v>2.35826531091158</v>
      </c>
      <c r="AM26" s="62">
        <v>5.17096113104472</v>
      </c>
      <c r="AN26" s="62">
        <v>3.24629840523526</v>
      </c>
      <c r="AO26" s="62">
        <v>2.58064111341487</v>
      </c>
      <c r="AP26" s="62">
        <v>5.7515854189604</v>
      </c>
      <c r="AQ26" s="62">
        <v>4.79458129175114</v>
      </c>
      <c r="AR26" s="62">
        <v>5.14142738134218</v>
      </c>
      <c r="AS26" s="62">
        <v>3.64430057839874</v>
      </c>
      <c r="AT26" s="62">
        <v>4.56037583172597</v>
      </c>
      <c r="AU26" s="62">
        <v>4.78518670622273</v>
      </c>
      <c r="AV26" s="62">
        <v>5.74366496422385</v>
      </c>
      <c r="AW26" s="62">
        <v>4.82749469715454</v>
      </c>
      <c r="AX26" s="62">
        <v>5.74745257673884</v>
      </c>
      <c r="AY26" s="62">
        <v>5.68008919215899</v>
      </c>
      <c r="AZ26" s="62">
        <v>5.37460329780972</v>
      </c>
      <c r="BA26" s="62">
        <v>6.16147628210092</v>
      </c>
      <c r="BB26" s="62">
        <v>-0.501994421333882</v>
      </c>
      <c r="BC26" s="62">
        <v>3.64794785337256</v>
      </c>
      <c r="BD26" s="62">
        <v>3.979902201656</v>
      </c>
      <c r="BE26" s="62">
        <v>3.98108124776988</v>
      </c>
      <c r="BF26" s="62">
        <v>4.88695070314165</v>
      </c>
      <c r="BG26" s="62">
        <v>5.9961303730246</v>
      </c>
      <c r="BH26" s="62">
        <v>8.35800370090462</v>
      </c>
      <c r="BI26" s="62">
        <v>6.25697015339648</v>
      </c>
      <c r="BJ26" s="62">
        <v>4.96898586013261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</row>
    <row r="27" spans="1:172" s="51" customFormat="1" ht="13.5" customHeight="1">
      <c r="A27" s="31" t="s">
        <v>39</v>
      </c>
      <c r="B27" s="28" t="s">
        <v>117</v>
      </c>
      <c r="C27" s="18">
        <v>2.31998386808223</v>
      </c>
      <c r="D27" s="19">
        <v>4.52852204226102</v>
      </c>
      <c r="E27" s="19">
        <v>4.73750422434216</v>
      </c>
      <c r="F27" s="19">
        <v>2.86300271676385</v>
      </c>
      <c r="G27" s="19">
        <v>2.38511196717311</v>
      </c>
      <c r="H27" s="19">
        <v>2.41231907833925</v>
      </c>
      <c r="I27" s="19">
        <v>3.44869590720933</v>
      </c>
      <c r="J27" s="19">
        <v>2.40913749755865</v>
      </c>
      <c r="K27" s="19">
        <v>3.04542992739507</v>
      </c>
      <c r="L27" s="19">
        <v>2.92011177324946</v>
      </c>
      <c r="M27" s="19">
        <v>1.84060666247617</v>
      </c>
      <c r="N27" s="19">
        <v>4.49382702788371</v>
      </c>
      <c r="O27" s="19">
        <v>2.0149640556766</v>
      </c>
      <c r="P27" s="19">
        <v>2.56248836498933</v>
      </c>
      <c r="Q27" s="19">
        <v>2.99368910307609</v>
      </c>
      <c r="R27" s="19">
        <v>3.38519919946799</v>
      </c>
      <c r="S27" s="19">
        <v>4.07694500339709</v>
      </c>
      <c r="T27" s="19">
        <v>2.8827007494364</v>
      </c>
      <c r="U27" s="19">
        <v>5.36626340931569</v>
      </c>
      <c r="V27" s="19">
        <v>2.81058442282093</v>
      </c>
      <c r="W27" s="19">
        <v>0.437557935406971</v>
      </c>
      <c r="X27" s="19">
        <v>0.43045541335278</v>
      </c>
      <c r="Y27" s="19">
        <v>2.79267811280117</v>
      </c>
      <c r="Z27" s="19">
        <v>0.454346264204501</v>
      </c>
      <c r="AA27" s="19">
        <v>0.505457057356883</v>
      </c>
      <c r="AB27" s="19">
        <v>0.431505897055896</v>
      </c>
      <c r="AC27" s="19">
        <v>2.70784091855641</v>
      </c>
      <c r="AD27" s="19">
        <v>5.30457169413711</v>
      </c>
      <c r="AE27" s="19">
        <v>3.04325148860015</v>
      </c>
      <c r="AF27" s="19">
        <v>2.40365572155503</v>
      </c>
      <c r="AG27" s="19">
        <v>4.27090332657285</v>
      </c>
      <c r="AH27" s="19">
        <v>2.44935126365271</v>
      </c>
      <c r="AI27" s="19">
        <v>2.09123977546814</v>
      </c>
      <c r="AJ27" s="19">
        <v>2.77765307530247</v>
      </c>
      <c r="AK27" s="19">
        <v>2.75953908084854</v>
      </c>
      <c r="AL27" s="19">
        <v>5.08397089820675</v>
      </c>
      <c r="AM27" s="19">
        <v>2.31625202182736</v>
      </c>
      <c r="AN27" s="19">
        <v>3.26361578748922</v>
      </c>
      <c r="AO27" s="19">
        <v>5.18011632966411</v>
      </c>
      <c r="AP27" s="19">
        <v>2.50028518303017</v>
      </c>
      <c r="AQ27" s="19">
        <v>2.92329496061646</v>
      </c>
      <c r="AR27" s="19">
        <v>2.25210673654111</v>
      </c>
      <c r="AS27" s="19">
        <v>3.08305855064287</v>
      </c>
      <c r="AT27" s="19">
        <v>2.84440029824602</v>
      </c>
      <c r="AU27" s="19">
        <v>3.23474983582167</v>
      </c>
      <c r="AV27" s="19">
        <v>2.27914626875189</v>
      </c>
      <c r="AW27" s="19">
        <v>3.64387286204114</v>
      </c>
      <c r="AX27" s="19">
        <v>2.40340408984722</v>
      </c>
      <c r="AY27" s="19">
        <v>2.43744094298915</v>
      </c>
      <c r="AZ27" s="19">
        <v>2.23121845338873</v>
      </c>
      <c r="BA27" s="19">
        <v>2.33678747543774</v>
      </c>
      <c r="BB27" s="19">
        <v>4.46169598659125</v>
      </c>
      <c r="BC27" s="19">
        <v>4.00878103646302</v>
      </c>
      <c r="BD27" s="19">
        <v>4.16531892770769</v>
      </c>
      <c r="BE27" s="19">
        <v>3.37761668271035</v>
      </c>
      <c r="BF27" s="19">
        <v>2.58244059862026</v>
      </c>
      <c r="BG27" s="19">
        <v>2.28047138635831</v>
      </c>
      <c r="BH27" s="19">
        <v>1.63613216484557</v>
      </c>
      <c r="BI27" s="19">
        <v>2.94906533272645</v>
      </c>
      <c r="BJ27" s="19">
        <v>2.98291396158489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</row>
    <row r="28" spans="1:62" s="19" customFormat="1" ht="13.5" customHeight="1">
      <c r="A28" s="31" t="s">
        <v>70</v>
      </c>
      <c r="B28" s="28" t="s">
        <v>119</v>
      </c>
      <c r="C28" s="18">
        <v>0.197585663347389</v>
      </c>
      <c r="D28" s="19">
        <v>0.535216054822339</v>
      </c>
      <c r="E28" s="19">
        <v>0.3271850917935</v>
      </c>
      <c r="F28" s="19">
        <v>-0.231643134946481</v>
      </c>
      <c r="G28" s="19">
        <v>-0.0221864379449982</v>
      </c>
      <c r="H28" s="19">
        <v>-0.00472822430036596</v>
      </c>
      <c r="I28" s="19">
        <v>-0.185890575738506</v>
      </c>
      <c r="J28" s="19">
        <v>-0.153523420497617</v>
      </c>
      <c r="K28" s="19">
        <v>0.621556572232456</v>
      </c>
      <c r="L28" s="19">
        <v>-0.251559123594746</v>
      </c>
      <c r="M28" s="19">
        <v>-0.016884352578061</v>
      </c>
      <c r="N28" s="19">
        <v>-0.528160549006113</v>
      </c>
      <c r="O28" s="19">
        <v>-0.0681231871297751</v>
      </c>
      <c r="P28" s="19">
        <v>0.10977002677176</v>
      </c>
      <c r="Q28" s="19">
        <v>0.0755889773129687</v>
      </c>
      <c r="R28" s="19">
        <v>0.0620668216958698</v>
      </c>
      <c r="S28" s="19">
        <v>-0.246147741612519</v>
      </c>
      <c r="T28" s="19">
        <v>0.0743906217227704</v>
      </c>
      <c r="U28" s="19">
        <v>0.629561093952434</v>
      </c>
      <c r="V28" s="19">
        <v>-0.364625362150132</v>
      </c>
      <c r="W28" s="19">
        <v>0.000751906843298433</v>
      </c>
      <c r="X28" s="19">
        <v>0.00423495384557035</v>
      </c>
      <c r="Y28" s="19">
        <v>0.572920391076799</v>
      </c>
      <c r="Z28" s="19">
        <v>-0.0240417512438958</v>
      </c>
      <c r="AA28" s="19">
        <v>-0.0214161106785413</v>
      </c>
      <c r="AB28" s="19">
        <v>-0.000414721038367538</v>
      </c>
      <c r="AC28" s="19">
        <v>0.231844326851245</v>
      </c>
      <c r="AD28" s="19">
        <v>0.0451508885498827</v>
      </c>
      <c r="AE28" s="19">
        <v>-0.0589401297540545</v>
      </c>
      <c r="AF28" s="19">
        <v>0.0120093368004752</v>
      </c>
      <c r="AG28" s="19">
        <v>0.6858122144088</v>
      </c>
      <c r="AH28" s="19">
        <v>-0.129719255908065</v>
      </c>
      <c r="AI28" s="19">
        <v>-0.150968002754456</v>
      </c>
      <c r="AJ28" s="19">
        <v>-0.142136342197645</v>
      </c>
      <c r="AK28" s="19">
        <v>-0.00228964243744002</v>
      </c>
      <c r="AL28" s="19">
        <v>-0.403461888801768</v>
      </c>
      <c r="AM28" s="19">
        <v>0.118951403035898</v>
      </c>
      <c r="AN28" s="19">
        <v>-0.0105146954220659</v>
      </c>
      <c r="AO28" s="19">
        <v>-0.426336807371188</v>
      </c>
      <c r="AP28" s="19">
        <v>-0.271276909784943</v>
      </c>
      <c r="AQ28" s="19">
        <v>-0.111057924880801</v>
      </c>
      <c r="AR28" s="19">
        <v>0.0154751787877201</v>
      </c>
      <c r="AS28" s="19">
        <v>0.0954345981777139</v>
      </c>
      <c r="AT28" s="19">
        <v>0.048095841995427</v>
      </c>
      <c r="AU28" s="19">
        <v>-0.234858881979053</v>
      </c>
      <c r="AV28" s="19">
        <v>-0.0690862398404854</v>
      </c>
      <c r="AW28" s="19">
        <v>-0.348428008305476</v>
      </c>
      <c r="AX28" s="19">
        <v>-0.177351256347173</v>
      </c>
      <c r="AY28" s="19">
        <v>-0.217009788300452</v>
      </c>
      <c r="AZ28" s="19">
        <v>-0.16306897881147</v>
      </c>
      <c r="BA28" s="19">
        <v>-0.192143712637418</v>
      </c>
      <c r="BB28" s="19">
        <v>0.869560306947195</v>
      </c>
      <c r="BC28" s="19">
        <v>-0.409197418450926</v>
      </c>
      <c r="BD28" s="19">
        <v>-0.452430248754344</v>
      </c>
      <c r="BE28" s="19">
        <v>0.276542802595532</v>
      </c>
      <c r="BF28" s="19">
        <v>0.0951780279005092</v>
      </c>
      <c r="BG28" s="19">
        <v>-0.113649640860974</v>
      </c>
      <c r="BH28" s="19">
        <v>-0.14758613573387</v>
      </c>
      <c r="BI28" s="19">
        <v>-0.311214180613253</v>
      </c>
      <c r="BJ28" s="19">
        <v>-0.0962322396310665</v>
      </c>
    </row>
    <row r="29" spans="1:62" s="41" customFormat="1" ht="13.5" customHeight="1" thickBot="1">
      <c r="A29" s="31"/>
      <c r="B29" s="39" t="s">
        <v>120</v>
      </c>
      <c r="C29" s="40">
        <v>0.929194866703422</v>
      </c>
      <c r="D29" s="41">
        <v>0.642095188341251</v>
      </c>
      <c r="E29" s="41">
        <v>0.770460208516331</v>
      </c>
      <c r="F29" s="41">
        <v>1.11041877802161</v>
      </c>
      <c r="G29" s="41">
        <v>0.838587033398538</v>
      </c>
      <c r="H29" s="41">
        <v>0.857788140794517</v>
      </c>
      <c r="I29" s="41">
        <v>1.16537269478687</v>
      </c>
      <c r="J29" s="41">
        <v>0.945235119478991</v>
      </c>
      <c r="K29" s="41">
        <v>0.795777389159494</v>
      </c>
      <c r="L29" s="41">
        <v>1.49111236213262</v>
      </c>
      <c r="M29" s="41">
        <v>1.04223179069283</v>
      </c>
      <c r="N29" s="41">
        <v>0.822654289431073</v>
      </c>
      <c r="O29" s="41">
        <v>1.05013564567529</v>
      </c>
      <c r="P29" s="41">
        <v>0.847479586267953</v>
      </c>
      <c r="Q29" s="41">
        <v>0.918298962691578</v>
      </c>
      <c r="R29" s="41">
        <v>0.979345732859283</v>
      </c>
      <c r="S29" s="41">
        <v>0.964911215341279</v>
      </c>
      <c r="T29" s="41">
        <v>0.888837795077056</v>
      </c>
      <c r="U29" s="41">
        <v>0.643899303535428</v>
      </c>
      <c r="V29" s="41">
        <v>1.01362775141441</v>
      </c>
      <c r="W29" s="41">
        <v>1.00143029854082</v>
      </c>
      <c r="X29" s="41">
        <v>0.986927594580086</v>
      </c>
      <c r="Y29" s="41">
        <v>0.530914287354204</v>
      </c>
      <c r="Z29" s="41">
        <v>0.932367913209081</v>
      </c>
      <c r="AA29" s="41">
        <v>0.994077042621168</v>
      </c>
      <c r="AB29" s="41">
        <v>0.955042510847822</v>
      </c>
      <c r="AC29" s="41">
        <v>2.2488565029747</v>
      </c>
      <c r="AD29" s="41">
        <v>0.530907147882722</v>
      </c>
      <c r="AE29" s="41">
        <v>0.747234987154377</v>
      </c>
      <c r="AF29" s="41">
        <v>0.897956502719947</v>
      </c>
      <c r="AG29" s="41">
        <v>1.06372037512561</v>
      </c>
      <c r="AH29" s="41">
        <v>1.05903474634299</v>
      </c>
      <c r="AI29" s="41">
        <v>1.04562569772383</v>
      </c>
      <c r="AJ29" s="41">
        <v>0.902622349188573</v>
      </c>
      <c r="AK29" s="41">
        <v>0.778276592395842</v>
      </c>
      <c r="AL29" s="41">
        <v>0.598630607656172</v>
      </c>
      <c r="AM29" s="41">
        <v>0.824895421154263</v>
      </c>
      <c r="AN29" s="41">
        <v>0.732111712123418</v>
      </c>
      <c r="AO29" s="41">
        <v>0.919255127388423</v>
      </c>
      <c r="AP29" s="41">
        <v>1.2740632686127</v>
      </c>
      <c r="AQ29" s="41">
        <v>0.776429654154614</v>
      </c>
      <c r="AR29" s="41">
        <v>0.844981311394546</v>
      </c>
      <c r="AS29" s="41">
        <v>0.937705534487268</v>
      </c>
      <c r="AT29" s="41">
        <v>0.785979771485862</v>
      </c>
      <c r="AU29" s="41">
        <v>1.09374971779976</v>
      </c>
      <c r="AV29" s="41">
        <v>0.981690597666267</v>
      </c>
      <c r="AW29" s="41">
        <v>1.23421268063044</v>
      </c>
      <c r="AX29" s="41">
        <v>0.882803393226366</v>
      </c>
      <c r="AY29" s="41">
        <v>0.867085881539755</v>
      </c>
      <c r="AZ29" s="41">
        <v>0.891960111746223</v>
      </c>
      <c r="BA29" s="41">
        <v>0.925053781605282</v>
      </c>
      <c r="BB29" s="41">
        <v>0.579533593741827</v>
      </c>
      <c r="BC29" s="41">
        <v>0.634523699081878</v>
      </c>
      <c r="BD29" s="41">
        <v>1.26689720013794</v>
      </c>
      <c r="BE29" s="41">
        <v>0.94336137043308</v>
      </c>
      <c r="BF29" s="41">
        <v>1.0770540061801</v>
      </c>
      <c r="BG29" s="41">
        <v>1.02090171761009</v>
      </c>
      <c r="BH29" s="41">
        <v>1.04875984472344</v>
      </c>
      <c r="BI29" s="41">
        <v>0.80892838686831</v>
      </c>
      <c r="BJ29" s="41">
        <v>0.943226420705219</v>
      </c>
    </row>
    <row r="30" spans="1:171" s="36" customFormat="1" ht="13.5" customHeight="1">
      <c r="A30" s="30" t="s">
        <v>38</v>
      </c>
      <c r="B30" s="35" t="s">
        <v>69</v>
      </c>
      <c r="C30" s="57" t="s">
        <v>131</v>
      </c>
      <c r="D30" s="58" t="s">
        <v>139</v>
      </c>
      <c r="E30" s="58" t="s">
        <v>146</v>
      </c>
      <c r="F30" s="36" t="s">
        <v>131</v>
      </c>
      <c r="G30" s="58" t="s">
        <v>131</v>
      </c>
      <c r="H30" s="58" t="s">
        <v>131</v>
      </c>
      <c r="I30" s="36" t="s">
        <v>157</v>
      </c>
      <c r="J30" s="58" t="s">
        <v>131</v>
      </c>
      <c r="K30" s="58" t="s">
        <v>161</v>
      </c>
      <c r="L30" s="58" t="s">
        <v>131</v>
      </c>
      <c r="M30" s="58" t="s">
        <v>163</v>
      </c>
      <c r="N30" s="58" t="s">
        <v>168</v>
      </c>
      <c r="O30" s="58" t="s">
        <v>163</v>
      </c>
      <c r="P30" s="58" t="s">
        <v>131</v>
      </c>
      <c r="Q30" s="58" t="s">
        <v>146</v>
      </c>
      <c r="R30" s="58" t="s">
        <v>168</v>
      </c>
      <c r="S30" s="58" t="s">
        <v>157</v>
      </c>
      <c r="T30" s="58" t="s">
        <v>131</v>
      </c>
      <c r="U30" s="58" t="s">
        <v>139</v>
      </c>
      <c r="V30" s="58" t="s">
        <v>163</v>
      </c>
      <c r="W30" s="58" t="s">
        <v>181</v>
      </c>
      <c r="X30" s="58" t="s">
        <v>181</v>
      </c>
      <c r="Y30" s="58" t="s">
        <v>161</v>
      </c>
      <c r="Z30" s="58" t="s">
        <v>181</v>
      </c>
      <c r="AA30" s="58" t="s">
        <v>181</v>
      </c>
      <c r="AB30" s="58" t="s">
        <v>181</v>
      </c>
      <c r="AC30" s="58" t="s">
        <v>181</v>
      </c>
      <c r="AD30" s="58" t="s">
        <v>196</v>
      </c>
      <c r="AE30" s="58" t="s">
        <v>157</v>
      </c>
      <c r="AF30" s="58" t="s">
        <v>131</v>
      </c>
      <c r="AG30" s="58" t="s">
        <v>146</v>
      </c>
      <c r="AH30" s="58" t="s">
        <v>163</v>
      </c>
      <c r="AI30" s="58" t="s">
        <v>163</v>
      </c>
      <c r="AJ30" s="58" t="s">
        <v>131</v>
      </c>
      <c r="AK30" s="58" t="s">
        <v>157</v>
      </c>
      <c r="AL30" s="58" t="s">
        <v>181</v>
      </c>
      <c r="AM30" s="58" t="s">
        <v>131</v>
      </c>
      <c r="AN30" s="58" t="s">
        <v>168</v>
      </c>
      <c r="AO30" s="58" t="s">
        <v>181</v>
      </c>
      <c r="AP30" s="58" t="s">
        <v>131</v>
      </c>
      <c r="AQ30" s="58" t="s">
        <v>157</v>
      </c>
      <c r="AR30" s="58" t="s">
        <v>131</v>
      </c>
      <c r="AS30" s="58" t="s">
        <v>168</v>
      </c>
      <c r="AT30" s="58" t="s">
        <v>157</v>
      </c>
      <c r="AU30" s="58" t="s">
        <v>157</v>
      </c>
      <c r="AV30" s="58" t="s">
        <v>131</v>
      </c>
      <c r="AW30" s="58" t="s">
        <v>157</v>
      </c>
      <c r="AX30" s="58" t="s">
        <v>131</v>
      </c>
      <c r="AY30" s="58" t="s">
        <v>131</v>
      </c>
      <c r="AZ30" s="58" t="s">
        <v>131</v>
      </c>
      <c r="BA30" s="58" t="s">
        <v>163</v>
      </c>
      <c r="BB30" s="58" t="s">
        <v>146</v>
      </c>
      <c r="BC30" s="58" t="s">
        <v>168</v>
      </c>
      <c r="BD30" s="58" t="s">
        <v>168</v>
      </c>
      <c r="BE30" s="58" t="s">
        <v>168</v>
      </c>
      <c r="BF30" s="58" t="s">
        <v>157</v>
      </c>
      <c r="BG30" s="58" t="s">
        <v>131</v>
      </c>
      <c r="BH30" s="58" t="s">
        <v>212</v>
      </c>
      <c r="BI30" s="58" t="s">
        <v>163</v>
      </c>
      <c r="BJ30" s="58" t="s">
        <v>157</v>
      </c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</row>
    <row r="31" spans="1:171" s="19" customFormat="1" ht="13.5" customHeight="1">
      <c r="A31" s="31" t="s">
        <v>39</v>
      </c>
      <c r="B31" s="28" t="s">
        <v>106</v>
      </c>
      <c r="C31" s="173" t="s">
        <v>132</v>
      </c>
      <c r="D31" s="51" t="s">
        <v>140</v>
      </c>
      <c r="E31" s="51" t="s">
        <v>140</v>
      </c>
      <c r="F31" s="19" t="s">
        <v>132</v>
      </c>
      <c r="G31" s="51" t="s">
        <v>132</v>
      </c>
      <c r="H31" s="51" t="s">
        <v>132</v>
      </c>
      <c r="I31" s="19" t="s">
        <v>132</v>
      </c>
      <c r="J31" s="51" t="s">
        <v>132</v>
      </c>
      <c r="K31" s="51" t="s">
        <v>132</v>
      </c>
      <c r="L31" s="51" t="s">
        <v>132</v>
      </c>
      <c r="M31" s="51" t="s">
        <v>164</v>
      </c>
      <c r="N31" s="51" t="s">
        <v>140</v>
      </c>
      <c r="O31" s="51" t="s">
        <v>132</v>
      </c>
      <c r="P31" s="51" t="s">
        <v>132</v>
      </c>
      <c r="Q31" s="51" t="s">
        <v>132</v>
      </c>
      <c r="R31" s="51" t="s">
        <v>132</v>
      </c>
      <c r="S31" s="51" t="s">
        <v>140</v>
      </c>
      <c r="T31" s="51" t="s">
        <v>132</v>
      </c>
      <c r="U31" s="51" t="s">
        <v>140</v>
      </c>
      <c r="V31" s="51" t="s">
        <v>132</v>
      </c>
      <c r="W31" s="51" t="s">
        <v>182</v>
      </c>
      <c r="X31" s="51" t="s">
        <v>182</v>
      </c>
      <c r="Y31" s="51" t="s">
        <v>132</v>
      </c>
      <c r="Z31" s="51" t="s">
        <v>182</v>
      </c>
      <c r="AA31" s="51" t="s">
        <v>191</v>
      </c>
      <c r="AB31" s="51" t="s">
        <v>182</v>
      </c>
      <c r="AC31" s="51" t="s">
        <v>132</v>
      </c>
      <c r="AD31" s="51" t="s">
        <v>140</v>
      </c>
      <c r="AE31" s="51" t="s">
        <v>132</v>
      </c>
      <c r="AF31" s="51" t="s">
        <v>132</v>
      </c>
      <c r="AG31" s="51" t="s">
        <v>140</v>
      </c>
      <c r="AH31" s="51" t="s">
        <v>132</v>
      </c>
      <c r="AI31" s="51" t="s">
        <v>132</v>
      </c>
      <c r="AJ31" s="51" t="s">
        <v>132</v>
      </c>
      <c r="AK31" s="51" t="s">
        <v>132</v>
      </c>
      <c r="AL31" s="51" t="s">
        <v>140</v>
      </c>
      <c r="AM31" s="51" t="s">
        <v>132</v>
      </c>
      <c r="AN31" s="51" t="s">
        <v>132</v>
      </c>
      <c r="AO31" s="51" t="s">
        <v>140</v>
      </c>
      <c r="AP31" s="51" t="s">
        <v>132</v>
      </c>
      <c r="AQ31" s="51" t="s">
        <v>132</v>
      </c>
      <c r="AR31" s="51" t="s">
        <v>132</v>
      </c>
      <c r="AS31" s="51" t="s">
        <v>132</v>
      </c>
      <c r="AT31" s="51" t="s">
        <v>132</v>
      </c>
      <c r="AU31" s="51" t="s">
        <v>132</v>
      </c>
      <c r="AV31" s="51" t="s">
        <v>132</v>
      </c>
      <c r="AW31" s="51" t="s">
        <v>132</v>
      </c>
      <c r="AX31" s="51" t="s">
        <v>132</v>
      </c>
      <c r="AY31" s="51" t="s">
        <v>132</v>
      </c>
      <c r="AZ31" s="51" t="s">
        <v>132</v>
      </c>
      <c r="BA31" s="51" t="s">
        <v>132</v>
      </c>
      <c r="BB31" s="51" t="s">
        <v>140</v>
      </c>
      <c r="BC31" s="51" t="s">
        <v>140</v>
      </c>
      <c r="BD31" s="51" t="s">
        <v>140</v>
      </c>
      <c r="BE31" s="51" t="s">
        <v>132</v>
      </c>
      <c r="BF31" s="51" t="s">
        <v>132</v>
      </c>
      <c r="BG31" s="51" t="s">
        <v>132</v>
      </c>
      <c r="BH31" s="51" t="s">
        <v>164</v>
      </c>
      <c r="BI31" s="51" t="s">
        <v>132</v>
      </c>
      <c r="BJ31" s="51" t="s">
        <v>132</v>
      </c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</row>
    <row r="32" spans="1:171" s="19" customFormat="1" ht="13.5" customHeight="1">
      <c r="A32" s="31" t="s">
        <v>73</v>
      </c>
      <c r="B32" s="28" t="s">
        <v>107</v>
      </c>
      <c r="C32" s="173" t="s">
        <v>133</v>
      </c>
      <c r="D32" s="51" t="s">
        <v>141</v>
      </c>
      <c r="E32" s="51" t="s">
        <v>141</v>
      </c>
      <c r="F32" s="19" t="s">
        <v>150</v>
      </c>
      <c r="G32" s="51" t="s">
        <v>154</v>
      </c>
      <c r="H32" s="51" t="s">
        <v>154</v>
      </c>
      <c r="I32" s="19" t="s">
        <v>150</v>
      </c>
      <c r="J32" s="51" t="s">
        <v>150</v>
      </c>
      <c r="K32" s="51" t="s">
        <v>141</v>
      </c>
      <c r="L32" s="51" t="s">
        <v>150</v>
      </c>
      <c r="M32" s="51" t="s">
        <v>154</v>
      </c>
      <c r="N32" s="51" t="s">
        <v>169</v>
      </c>
      <c r="O32" s="51" t="s">
        <v>154</v>
      </c>
      <c r="P32" s="51" t="s">
        <v>133</v>
      </c>
      <c r="Q32" s="51" t="s">
        <v>154</v>
      </c>
      <c r="R32" s="51" t="s">
        <v>154</v>
      </c>
      <c r="S32" s="51" t="s">
        <v>150</v>
      </c>
      <c r="T32" s="51" t="s">
        <v>154</v>
      </c>
      <c r="U32" s="51" t="s">
        <v>141</v>
      </c>
      <c r="V32" s="51" t="s">
        <v>169</v>
      </c>
      <c r="W32" s="51" t="s">
        <v>154</v>
      </c>
      <c r="X32" s="51" t="s">
        <v>154</v>
      </c>
      <c r="Y32" s="51" t="s">
        <v>141</v>
      </c>
      <c r="Z32" s="51" t="s">
        <v>154</v>
      </c>
      <c r="AA32" s="51" t="s">
        <v>154</v>
      </c>
      <c r="AB32" s="51" t="s">
        <v>154</v>
      </c>
      <c r="AC32" s="51" t="s">
        <v>133</v>
      </c>
      <c r="AD32" s="51" t="s">
        <v>154</v>
      </c>
      <c r="AE32" s="51" t="s">
        <v>154</v>
      </c>
      <c r="AF32" s="51" t="s">
        <v>154</v>
      </c>
      <c r="AG32" s="51" t="s">
        <v>141</v>
      </c>
      <c r="AH32" s="51" t="s">
        <v>150</v>
      </c>
      <c r="AI32" s="51" t="s">
        <v>150</v>
      </c>
      <c r="AJ32" s="51" t="s">
        <v>150</v>
      </c>
      <c r="AK32" s="51" t="s">
        <v>154</v>
      </c>
      <c r="AL32" s="51" t="s">
        <v>169</v>
      </c>
      <c r="AM32" s="51" t="s">
        <v>133</v>
      </c>
      <c r="AN32" s="51" t="s">
        <v>154</v>
      </c>
      <c r="AO32" s="51" t="s">
        <v>169</v>
      </c>
      <c r="AP32" s="51" t="s">
        <v>150</v>
      </c>
      <c r="AQ32" s="51" t="s">
        <v>150</v>
      </c>
      <c r="AR32" s="51" t="s">
        <v>154</v>
      </c>
      <c r="AS32" s="51" t="s">
        <v>154</v>
      </c>
      <c r="AT32" s="51" t="s">
        <v>154</v>
      </c>
      <c r="AU32" s="51" t="s">
        <v>150</v>
      </c>
      <c r="AV32" s="51" t="s">
        <v>154</v>
      </c>
      <c r="AW32" s="51" t="s">
        <v>169</v>
      </c>
      <c r="AX32" s="51" t="s">
        <v>150</v>
      </c>
      <c r="AY32" s="51" t="s">
        <v>150</v>
      </c>
      <c r="AZ32" s="51" t="s">
        <v>150</v>
      </c>
      <c r="BA32" s="51" t="s">
        <v>150</v>
      </c>
      <c r="BB32" s="51" t="s">
        <v>141</v>
      </c>
      <c r="BC32" s="51" t="s">
        <v>169</v>
      </c>
      <c r="BD32" s="51" t="s">
        <v>169</v>
      </c>
      <c r="BE32" s="51" t="s">
        <v>133</v>
      </c>
      <c r="BF32" s="51" t="s">
        <v>154</v>
      </c>
      <c r="BG32" s="51" t="s">
        <v>150</v>
      </c>
      <c r="BH32" s="51" t="s">
        <v>150</v>
      </c>
      <c r="BI32" s="51" t="s">
        <v>169</v>
      </c>
      <c r="BJ32" s="51" t="s">
        <v>154</v>
      </c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</row>
    <row r="33" spans="1:171" s="38" customFormat="1" ht="13.5" customHeight="1" thickBot="1">
      <c r="A33" s="32"/>
      <c r="B33" s="39" t="s">
        <v>108</v>
      </c>
      <c r="C33" s="174" t="s">
        <v>134</v>
      </c>
      <c r="D33" s="52" t="s">
        <v>142</v>
      </c>
      <c r="E33" s="52" t="s">
        <v>147</v>
      </c>
      <c r="F33" s="38" t="s">
        <v>151</v>
      </c>
      <c r="G33" s="52" t="s">
        <v>147</v>
      </c>
      <c r="H33" s="52" t="s">
        <v>147</v>
      </c>
      <c r="I33" s="38" t="s">
        <v>151</v>
      </c>
      <c r="J33" s="52" t="s">
        <v>134</v>
      </c>
      <c r="K33" s="52" t="s">
        <v>147</v>
      </c>
      <c r="L33" s="52" t="s">
        <v>151</v>
      </c>
      <c r="M33" s="52" t="s">
        <v>134</v>
      </c>
      <c r="N33" s="52" t="s">
        <v>147</v>
      </c>
      <c r="O33" s="52" t="s">
        <v>134</v>
      </c>
      <c r="P33" s="52" t="s">
        <v>147</v>
      </c>
      <c r="Q33" s="52" t="s">
        <v>134</v>
      </c>
      <c r="R33" s="52" t="s">
        <v>134</v>
      </c>
      <c r="S33" s="52" t="s">
        <v>134</v>
      </c>
      <c r="T33" s="52" t="s">
        <v>147</v>
      </c>
      <c r="U33" s="52" t="s">
        <v>142</v>
      </c>
      <c r="V33" s="52" t="s">
        <v>134</v>
      </c>
      <c r="W33" s="52" t="s">
        <v>134</v>
      </c>
      <c r="X33" s="52" t="s">
        <v>134</v>
      </c>
      <c r="Y33" s="52" t="s">
        <v>142</v>
      </c>
      <c r="Z33" s="52" t="s">
        <v>134</v>
      </c>
      <c r="AA33" s="52" t="s">
        <v>134</v>
      </c>
      <c r="AB33" s="52" t="s">
        <v>134</v>
      </c>
      <c r="AC33" s="52" t="s">
        <v>194</v>
      </c>
      <c r="AD33" s="52" t="s">
        <v>142</v>
      </c>
      <c r="AE33" s="52" t="s">
        <v>147</v>
      </c>
      <c r="AF33" s="52" t="s">
        <v>147</v>
      </c>
      <c r="AG33" s="52" t="s">
        <v>134</v>
      </c>
      <c r="AH33" s="52" t="s">
        <v>134</v>
      </c>
      <c r="AI33" s="52" t="s">
        <v>134</v>
      </c>
      <c r="AJ33" s="52" t="s">
        <v>134</v>
      </c>
      <c r="AK33" s="52" t="s">
        <v>147</v>
      </c>
      <c r="AL33" s="52" t="s">
        <v>142</v>
      </c>
      <c r="AM33" s="52" t="s">
        <v>147</v>
      </c>
      <c r="AN33" s="52" t="s">
        <v>147</v>
      </c>
      <c r="AO33" s="52" t="s">
        <v>134</v>
      </c>
      <c r="AP33" s="52" t="s">
        <v>151</v>
      </c>
      <c r="AQ33" s="52" t="s">
        <v>147</v>
      </c>
      <c r="AR33" s="52" t="s">
        <v>147</v>
      </c>
      <c r="AS33" s="52" t="s">
        <v>134</v>
      </c>
      <c r="AT33" s="52" t="s">
        <v>147</v>
      </c>
      <c r="AU33" s="52" t="s">
        <v>134</v>
      </c>
      <c r="AV33" s="52" t="s">
        <v>134</v>
      </c>
      <c r="AW33" s="52" t="s">
        <v>151</v>
      </c>
      <c r="AX33" s="52" t="s">
        <v>147</v>
      </c>
      <c r="AY33" s="52" t="s">
        <v>147</v>
      </c>
      <c r="AZ33" s="52" t="s">
        <v>147</v>
      </c>
      <c r="BA33" s="52" t="s">
        <v>134</v>
      </c>
      <c r="BB33" s="52" t="s">
        <v>142</v>
      </c>
      <c r="BC33" s="52" t="s">
        <v>142</v>
      </c>
      <c r="BD33" s="52" t="s">
        <v>151</v>
      </c>
      <c r="BE33" s="52" t="s">
        <v>134</v>
      </c>
      <c r="BF33" s="52" t="s">
        <v>134</v>
      </c>
      <c r="BG33" s="52" t="s">
        <v>134</v>
      </c>
      <c r="BH33" s="52" t="s">
        <v>134</v>
      </c>
      <c r="BI33" s="52" t="s">
        <v>147</v>
      </c>
      <c r="BJ33" s="52" t="s">
        <v>134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</row>
    <row r="34" spans="1:171" s="36" customFormat="1" ht="13.5" customHeight="1">
      <c r="A34" s="29"/>
      <c r="B34" s="45" t="s">
        <v>109</v>
      </c>
      <c r="C34" s="163">
        <v>53.345</v>
      </c>
      <c r="D34" s="58">
        <v>13600</v>
      </c>
      <c r="E34" s="58">
        <v>38250</v>
      </c>
      <c r="F34" s="36">
        <v>9.431</v>
      </c>
      <c r="G34" s="36">
        <v>6.6685</v>
      </c>
      <c r="H34" s="162">
        <v>75.445</v>
      </c>
      <c r="I34" s="162">
        <v>26.6735</v>
      </c>
      <c r="J34" s="36">
        <v>9.431</v>
      </c>
      <c r="K34" s="58">
        <v>13600</v>
      </c>
      <c r="L34" s="36">
        <v>9.431</v>
      </c>
      <c r="M34" s="36">
        <v>9.431</v>
      </c>
      <c r="N34" s="58">
        <v>9600</v>
      </c>
      <c r="O34" s="36">
        <v>9.431</v>
      </c>
      <c r="P34" s="162">
        <v>37.72</v>
      </c>
      <c r="Q34" s="58">
        <v>426.8</v>
      </c>
      <c r="R34" s="58">
        <v>106.695</v>
      </c>
      <c r="S34" s="58">
        <v>213.4</v>
      </c>
      <c r="T34" s="162">
        <v>53.345</v>
      </c>
      <c r="U34" s="58">
        <v>26950</v>
      </c>
      <c r="V34" s="36">
        <v>4.715</v>
      </c>
      <c r="W34" s="58">
        <v>213.4</v>
      </c>
      <c r="X34" s="58">
        <v>213.4</v>
      </c>
      <c r="Y34" s="58">
        <v>19200</v>
      </c>
      <c r="Z34" s="58">
        <v>213.4</v>
      </c>
      <c r="AA34" s="58">
        <v>213.4</v>
      </c>
      <c r="AB34" s="58">
        <v>213.4</v>
      </c>
      <c r="AC34" s="58">
        <v>301.8</v>
      </c>
      <c r="AD34" s="58">
        <v>26950</v>
      </c>
      <c r="AE34" s="58">
        <v>426.8</v>
      </c>
      <c r="AF34" s="162">
        <v>53.345</v>
      </c>
      <c r="AG34" s="58">
        <v>13600</v>
      </c>
      <c r="AH34" s="36">
        <v>6.6685</v>
      </c>
      <c r="AI34" s="36">
        <v>9.431</v>
      </c>
      <c r="AJ34" s="36">
        <v>9.431</v>
      </c>
      <c r="AK34" s="58">
        <v>426.8</v>
      </c>
      <c r="AL34" s="58">
        <v>26950</v>
      </c>
      <c r="AM34" s="58">
        <v>106.695</v>
      </c>
      <c r="AN34" s="58">
        <v>2400</v>
      </c>
      <c r="AO34" s="58">
        <v>26950</v>
      </c>
      <c r="AP34" s="36">
        <v>9.431</v>
      </c>
      <c r="AQ34" s="36">
        <v>6.6685</v>
      </c>
      <c r="AR34" s="58">
        <v>106.695</v>
      </c>
      <c r="AS34" s="58">
        <v>603.5</v>
      </c>
      <c r="AT34" s="58">
        <v>106.695</v>
      </c>
      <c r="AU34" s="36">
        <v>9.431</v>
      </c>
      <c r="AV34" s="36">
        <v>9.431</v>
      </c>
      <c r="AW34" s="36">
        <v>9.431</v>
      </c>
      <c r="AX34" s="36">
        <v>9.431</v>
      </c>
      <c r="AY34" s="36">
        <v>9.431</v>
      </c>
      <c r="AZ34" s="36">
        <v>9.431</v>
      </c>
      <c r="BA34" s="36">
        <v>6.6685</v>
      </c>
      <c r="BB34" s="58">
        <v>13600</v>
      </c>
      <c r="BC34" s="58">
        <v>4800</v>
      </c>
      <c r="BD34" s="36">
        <v>9.431</v>
      </c>
      <c r="BE34" s="58">
        <v>213.4</v>
      </c>
      <c r="BF34" s="162">
        <v>53.345</v>
      </c>
      <c r="BG34" s="36">
        <v>6.6685</v>
      </c>
      <c r="BH34" s="36">
        <v>0.834</v>
      </c>
      <c r="BI34" s="36">
        <v>3.334</v>
      </c>
      <c r="BJ34" s="36">
        <v>6.6685</v>
      </c>
      <c r="BL34" s="58"/>
      <c r="BM34" s="58"/>
      <c r="BN34" s="58"/>
      <c r="BO34" s="162"/>
      <c r="BP34" s="162"/>
      <c r="BQ34" s="162"/>
      <c r="BR34" s="162"/>
      <c r="BS34" s="58"/>
      <c r="BT34" s="58"/>
      <c r="BU34" s="58"/>
      <c r="BV34" s="58"/>
      <c r="BW34" s="162"/>
      <c r="BX34" s="162"/>
      <c r="BY34" s="162"/>
      <c r="BZ34" s="162"/>
      <c r="CA34" s="58"/>
      <c r="CB34" s="58"/>
      <c r="CC34" s="162"/>
      <c r="CD34" s="162"/>
      <c r="CG34" s="162"/>
      <c r="CH34" s="162"/>
      <c r="CI34" s="162"/>
      <c r="CJ34" s="162"/>
      <c r="CK34" s="58"/>
      <c r="CL34" s="58"/>
      <c r="CM34" s="58"/>
      <c r="CN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</row>
    <row r="35" spans="1:165" s="19" customFormat="1" ht="13.5" customHeight="1">
      <c r="A35" s="29"/>
      <c r="B35" s="46" t="s">
        <v>110</v>
      </c>
      <c r="C35" s="43">
        <v>6.6685</v>
      </c>
      <c r="D35" s="51">
        <v>26950</v>
      </c>
      <c r="E35" s="51">
        <v>13600</v>
      </c>
      <c r="F35" s="59">
        <v>18.861</v>
      </c>
      <c r="G35" s="59">
        <v>26.6735</v>
      </c>
      <c r="H35" s="19">
        <v>9.431</v>
      </c>
      <c r="I35" s="19">
        <v>6.6685</v>
      </c>
      <c r="J35" s="19">
        <v>0.834</v>
      </c>
      <c r="K35" s="51">
        <v>426.8</v>
      </c>
      <c r="L35" s="59">
        <v>18.861</v>
      </c>
      <c r="M35" s="19">
        <v>0.834</v>
      </c>
      <c r="N35" s="19">
        <v>9.431</v>
      </c>
      <c r="O35" s="19">
        <v>0.834</v>
      </c>
      <c r="P35" s="51">
        <v>150.9</v>
      </c>
      <c r="Q35" s="51">
        <v>9600</v>
      </c>
      <c r="R35" s="51">
        <v>1700</v>
      </c>
      <c r="S35" s="19">
        <v>6.6685</v>
      </c>
      <c r="T35" s="19">
        <v>0.834</v>
      </c>
      <c r="U35" s="19">
        <v>0.834</v>
      </c>
      <c r="V35" s="19">
        <v>0.834</v>
      </c>
      <c r="Y35" s="51">
        <v>213.4</v>
      </c>
      <c r="AC35" s="51">
        <v>1700</v>
      </c>
      <c r="AD35" s="51">
        <v>301.8</v>
      </c>
      <c r="AE35" s="59">
        <v>53.345</v>
      </c>
      <c r="AF35" s="19">
        <v>6.6685</v>
      </c>
      <c r="AG35" s="51">
        <v>6800</v>
      </c>
      <c r="AH35" s="19">
        <v>0.834</v>
      </c>
      <c r="AI35" s="19">
        <v>0.834</v>
      </c>
      <c r="AJ35" s="59">
        <v>18.861</v>
      </c>
      <c r="AK35" s="59">
        <v>37.72</v>
      </c>
      <c r="AL35" s="19">
        <v>9.431</v>
      </c>
      <c r="AM35" s="19">
        <v>9.431</v>
      </c>
      <c r="AN35" s="51">
        <v>603.5</v>
      </c>
      <c r="AO35" s="19">
        <v>9.431</v>
      </c>
      <c r="AP35" s="51">
        <v>19200</v>
      </c>
      <c r="AQ35" s="51">
        <v>150.9</v>
      </c>
      <c r="AR35" s="19">
        <v>9.431</v>
      </c>
      <c r="AS35" s="51">
        <v>106.695</v>
      </c>
      <c r="AT35" s="51">
        <v>426.8</v>
      </c>
      <c r="AU35" s="51">
        <v>9600</v>
      </c>
      <c r="AV35" s="59">
        <v>26.6735</v>
      </c>
      <c r="AW35" s="51">
        <v>106.695</v>
      </c>
      <c r="AX35" s="59">
        <v>75.445</v>
      </c>
      <c r="AY35" s="51">
        <v>106.695</v>
      </c>
      <c r="AZ35" s="51">
        <v>106.695</v>
      </c>
      <c r="BA35" s="19">
        <v>0.834</v>
      </c>
      <c r="BC35" s="19">
        <v>9.431</v>
      </c>
      <c r="BD35" s="51">
        <v>13600</v>
      </c>
      <c r="BE35" s="19">
        <v>3.334</v>
      </c>
      <c r="BF35" s="19">
        <v>6.6685</v>
      </c>
      <c r="BG35" s="19">
        <v>0.834</v>
      </c>
      <c r="BH35" s="19">
        <v>3.334</v>
      </c>
      <c r="BI35" s="19">
        <v>0.834</v>
      </c>
      <c r="BJ35" s="51">
        <v>150.9</v>
      </c>
      <c r="CD35" s="59"/>
      <c r="CE35" s="59"/>
      <c r="CF35" s="59"/>
      <c r="CT35" s="51"/>
      <c r="CV35" s="51"/>
      <c r="CW35" s="51"/>
      <c r="EB35" s="51"/>
      <c r="EG35" s="51"/>
      <c r="EH35" s="51"/>
      <c r="EN35" s="51"/>
      <c r="ES35" s="51"/>
      <c r="ET35" s="51"/>
      <c r="EU35" s="51"/>
      <c r="FI35" s="51"/>
    </row>
    <row r="36" spans="1:132" s="19" customFormat="1" ht="13.5" customHeight="1">
      <c r="A36" s="29"/>
      <c r="B36" s="46" t="s">
        <v>111</v>
      </c>
      <c r="C36" s="43">
        <v>0.834</v>
      </c>
      <c r="D36" s="51">
        <v>6800</v>
      </c>
      <c r="E36" s="51">
        <v>426.8</v>
      </c>
      <c r="F36" s="51">
        <v>6800</v>
      </c>
      <c r="G36" s="59">
        <v>75.445</v>
      </c>
      <c r="H36" s="59">
        <v>26.6735</v>
      </c>
      <c r="I36" s="51">
        <v>106.695</v>
      </c>
      <c r="K36" s="51">
        <v>54000</v>
      </c>
      <c r="L36" s="19">
        <v>0.834</v>
      </c>
      <c r="P36" s="19">
        <v>9.431</v>
      </c>
      <c r="Q36" s="51">
        <v>19200</v>
      </c>
      <c r="R36" s="19">
        <v>6.6685</v>
      </c>
      <c r="S36" s="19">
        <v>0.834</v>
      </c>
      <c r="T36" s="19">
        <v>3.334</v>
      </c>
      <c r="U36" s="51">
        <v>6800</v>
      </c>
      <c r="V36" s="51">
        <v>213.4</v>
      </c>
      <c r="AD36" s="19">
        <v>4.715</v>
      </c>
      <c r="AE36" s="19">
        <v>9.431</v>
      </c>
      <c r="AF36" s="19">
        <v>0.834</v>
      </c>
      <c r="AG36" s="51">
        <v>2400</v>
      </c>
      <c r="AJ36" s="51">
        <v>426.8</v>
      </c>
      <c r="AK36" s="19">
        <v>9.431</v>
      </c>
      <c r="AL36" s="51">
        <v>106.695</v>
      </c>
      <c r="AM36" s="19">
        <v>0.834</v>
      </c>
      <c r="AN36" s="59">
        <v>26.6735</v>
      </c>
      <c r="AO36" s="51">
        <v>106.695</v>
      </c>
      <c r="AQ36" s="19">
        <v>0.834</v>
      </c>
      <c r="AS36" s="19">
        <v>9.431</v>
      </c>
      <c r="AT36" s="19">
        <v>9.431</v>
      </c>
      <c r="AU36" s="51">
        <v>4800</v>
      </c>
      <c r="AV36" s="51">
        <v>301.8</v>
      </c>
      <c r="AW36" s="51">
        <v>426.8</v>
      </c>
      <c r="AX36" s="19">
        <v>0.834</v>
      </c>
      <c r="AY36" s="19">
        <v>0.834</v>
      </c>
      <c r="BC36" s="51">
        <v>9600</v>
      </c>
      <c r="BD36" s="51">
        <v>2400</v>
      </c>
      <c r="BE36" s="59">
        <v>26.6735</v>
      </c>
      <c r="BF36" s="51">
        <v>19200</v>
      </c>
      <c r="BG36" s="51">
        <v>301.8</v>
      </c>
      <c r="BI36" s="51">
        <v>213.4</v>
      </c>
      <c r="BJ36" s="19">
        <v>0.834</v>
      </c>
      <c r="CE36" s="51"/>
      <c r="CF36" s="51"/>
      <c r="CT36" s="51"/>
      <c r="EB36" s="51"/>
    </row>
    <row r="37" spans="1:172" s="51" customFormat="1" ht="13.5" customHeight="1">
      <c r="A37" s="29"/>
      <c r="B37" s="46" t="s">
        <v>44</v>
      </c>
      <c r="C37" s="43">
        <v>4.2500681293399</v>
      </c>
      <c r="D37" s="19">
        <v>-3.74271341358512</v>
      </c>
      <c r="E37" s="19">
        <v>-5.2345665099148</v>
      </c>
      <c r="F37" s="19">
        <v>6.74992402858759</v>
      </c>
      <c r="G37" s="19">
        <v>7.24998931776901</v>
      </c>
      <c r="H37" s="19">
        <v>3.749986515093</v>
      </c>
      <c r="I37" s="19">
        <v>5.25000283720368</v>
      </c>
      <c r="J37" s="19">
        <v>6.74992402858759</v>
      </c>
      <c r="K37" s="19">
        <v>-3.74271341358512</v>
      </c>
      <c r="L37" s="19">
        <v>6.74992402858759</v>
      </c>
      <c r="M37" s="19">
        <v>6.74992402858759</v>
      </c>
      <c r="N37" s="19">
        <v>-3.24271341358512</v>
      </c>
      <c r="O37" s="19">
        <v>6.74992402858759</v>
      </c>
      <c r="P37" s="19">
        <v>4.7500681293399</v>
      </c>
      <c r="Q37" s="19">
        <v>1.24990491007901</v>
      </c>
      <c r="R37" s="19">
        <v>3.249986515093</v>
      </c>
      <c r="S37" s="19">
        <v>2.24990491007901</v>
      </c>
      <c r="T37" s="19">
        <v>4.2500681293399</v>
      </c>
      <c r="U37" s="19">
        <v>-4.73135337533508</v>
      </c>
      <c r="V37" s="19">
        <v>7.75008165025175</v>
      </c>
      <c r="W37" s="19">
        <v>2.24990491007901</v>
      </c>
      <c r="X37" s="19">
        <v>2.24990491007901</v>
      </c>
      <c r="Y37" s="19">
        <v>-4.24271341358512</v>
      </c>
      <c r="Z37" s="19">
        <v>2.24990491007901</v>
      </c>
      <c r="AA37" s="19">
        <v>2.24990491007901</v>
      </c>
      <c r="AB37" s="19">
        <v>2.24990491007901</v>
      </c>
      <c r="AC37" s="19">
        <v>1.74990491007901</v>
      </c>
      <c r="AD37" s="19">
        <v>-4.73135337533508</v>
      </c>
      <c r="AE37" s="19">
        <v>1.24990491007901</v>
      </c>
      <c r="AF37" s="19">
        <v>4.2500681293399</v>
      </c>
      <c r="AG37" s="19">
        <v>-3.74271341358512</v>
      </c>
      <c r="AH37" s="19">
        <v>7.24998931776901</v>
      </c>
      <c r="AI37" s="19">
        <v>6.74992402858759</v>
      </c>
      <c r="AJ37" s="19">
        <v>6.74992402858759</v>
      </c>
      <c r="AK37" s="19">
        <v>1.24990491007901</v>
      </c>
      <c r="AL37" s="19">
        <v>-4.73135337533508</v>
      </c>
      <c r="AM37" s="19">
        <v>3.249986515093</v>
      </c>
      <c r="AN37" s="19">
        <v>-1.24271341358512</v>
      </c>
      <c r="AO37" s="19">
        <v>-4.73135337533508</v>
      </c>
      <c r="AP37" s="19">
        <v>6.74992402858759</v>
      </c>
      <c r="AQ37" s="19">
        <v>7.24998931776901</v>
      </c>
      <c r="AR37" s="19">
        <v>3.249986515093</v>
      </c>
      <c r="AS37" s="19">
        <v>0.750108939926344</v>
      </c>
      <c r="AT37" s="19">
        <v>3.249986515093</v>
      </c>
      <c r="AU37" s="19">
        <v>6.74992402858759</v>
      </c>
      <c r="AV37" s="19">
        <v>6.74992402858759</v>
      </c>
      <c r="AW37" s="19">
        <v>6.74992402858759</v>
      </c>
      <c r="AX37" s="19">
        <v>6.74992402858759</v>
      </c>
      <c r="AY37" s="19">
        <v>6.74992402858759</v>
      </c>
      <c r="AZ37" s="19">
        <v>6.74992402858759</v>
      </c>
      <c r="BA37" s="19">
        <v>7.24998931776901</v>
      </c>
      <c r="BB37" s="19">
        <v>-3.74271341358512</v>
      </c>
      <c r="BC37" s="19">
        <v>-2.24271341358512</v>
      </c>
      <c r="BD37" s="19">
        <v>6.74992402858759</v>
      </c>
      <c r="BE37" s="19">
        <v>2.24990491007901</v>
      </c>
      <c r="BF37" s="19">
        <v>4.2500681293399</v>
      </c>
      <c r="BG37" s="19">
        <v>7.24998931776901</v>
      </c>
      <c r="BH37" s="59">
        <v>10.2491902431459</v>
      </c>
      <c r="BI37" s="19">
        <v>8.25008165025175</v>
      </c>
      <c r="BJ37" s="19">
        <v>7.24998931776901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</row>
    <row r="38" spans="1:172" s="51" customFormat="1" ht="13.5" customHeight="1">
      <c r="A38" s="29"/>
      <c r="B38" s="46" t="s">
        <v>45</v>
      </c>
      <c r="C38" s="43">
        <v>7.24998931776901</v>
      </c>
      <c r="D38" s="19">
        <v>-4.73135337533508</v>
      </c>
      <c r="E38" s="19">
        <v>-3.74271341358512</v>
      </c>
      <c r="F38" s="19">
        <v>5.75000283720368</v>
      </c>
      <c r="G38" s="19">
        <v>5.25000283720368</v>
      </c>
      <c r="H38" s="19">
        <v>6.74992402858759</v>
      </c>
      <c r="I38" s="19">
        <v>7.24998931776901</v>
      </c>
      <c r="J38" s="59">
        <v>10.2491902431459</v>
      </c>
      <c r="K38" s="19">
        <v>1.24990491007901</v>
      </c>
      <c r="L38" s="19">
        <v>5.75000283720368</v>
      </c>
      <c r="M38" s="59">
        <v>10.2491902431459</v>
      </c>
      <c r="N38" s="19">
        <v>6.74992402858759</v>
      </c>
      <c r="O38" s="59">
        <v>10.2491902431459</v>
      </c>
      <c r="P38" s="19">
        <v>2.74990491007901</v>
      </c>
      <c r="Q38" s="19">
        <v>-3.24271341358512</v>
      </c>
      <c r="R38" s="19">
        <v>-0.742713413585121</v>
      </c>
      <c r="S38" s="19">
        <v>7.24998931776901</v>
      </c>
      <c r="T38" s="59">
        <v>10.2491902431459</v>
      </c>
      <c r="U38" s="59">
        <v>10.2491902431459</v>
      </c>
      <c r="V38" s="59">
        <v>10.2491902431459</v>
      </c>
      <c r="W38" s="19"/>
      <c r="X38" s="19"/>
      <c r="Y38" s="19">
        <v>2.24990491007901</v>
      </c>
      <c r="Z38" s="19"/>
      <c r="AA38" s="19"/>
      <c r="AB38" s="19"/>
      <c r="AC38" s="19">
        <v>-0.742713413585121</v>
      </c>
      <c r="AD38" s="19">
        <v>1.74990491007901</v>
      </c>
      <c r="AE38" s="19">
        <v>4.2500681293399</v>
      </c>
      <c r="AF38" s="19">
        <v>7.24998931776901</v>
      </c>
      <c r="AG38" s="19">
        <v>-2.74271341358512</v>
      </c>
      <c r="AH38" s="59">
        <v>10.2491902431459</v>
      </c>
      <c r="AI38" s="59">
        <v>10.2491902431459</v>
      </c>
      <c r="AJ38" s="19">
        <v>5.75000283720368</v>
      </c>
      <c r="AK38" s="19">
        <v>4.7500681293399</v>
      </c>
      <c r="AL38" s="19">
        <v>6.74992402858759</v>
      </c>
      <c r="AM38" s="19">
        <v>6.74992402858759</v>
      </c>
      <c r="AN38" s="19">
        <v>0.750108939926344</v>
      </c>
      <c r="AO38" s="19">
        <v>6.74992402858759</v>
      </c>
      <c r="AP38" s="19">
        <v>-4.24271341358512</v>
      </c>
      <c r="AQ38" s="19">
        <v>2.74990491007901</v>
      </c>
      <c r="AR38" s="19">
        <v>6.74992402858759</v>
      </c>
      <c r="AS38" s="19">
        <v>3.249986515093</v>
      </c>
      <c r="AT38" s="19">
        <v>1.24990491007901</v>
      </c>
      <c r="AU38" s="19">
        <v>-3.24271341358512</v>
      </c>
      <c r="AV38" s="19">
        <v>5.25000283720368</v>
      </c>
      <c r="AW38" s="19">
        <v>3.249986515093</v>
      </c>
      <c r="AX38" s="19">
        <v>3.749986515093</v>
      </c>
      <c r="AY38" s="19">
        <v>3.249986515093</v>
      </c>
      <c r="AZ38" s="19">
        <v>3.249986515093</v>
      </c>
      <c r="BA38" s="59">
        <v>10.2491902431459</v>
      </c>
      <c r="BB38" s="19"/>
      <c r="BC38" s="19">
        <v>6.74992402858759</v>
      </c>
      <c r="BD38" s="19">
        <v>-3.74271341358512</v>
      </c>
      <c r="BE38" s="19">
        <v>8.25008165025175</v>
      </c>
      <c r="BF38" s="19">
        <v>7.24998931776901</v>
      </c>
      <c r="BG38" s="59">
        <v>10.2491902431459</v>
      </c>
      <c r="BH38" s="19">
        <v>8.25008165025175</v>
      </c>
      <c r="BI38" s="59">
        <v>10.2491902431459</v>
      </c>
      <c r="BJ38" s="19">
        <v>2.74990491007901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</row>
    <row r="39" spans="1:172" s="52" customFormat="1" ht="13.5" customHeight="1" thickBot="1">
      <c r="A39" s="29"/>
      <c r="B39" s="56" t="s">
        <v>46</v>
      </c>
      <c r="C39" s="167">
        <v>10.2491902431459</v>
      </c>
      <c r="D39" s="38">
        <v>-2.74271341358512</v>
      </c>
      <c r="E39" s="38">
        <v>1.24990491007901</v>
      </c>
      <c r="F39" s="38">
        <v>-2.74271341358512</v>
      </c>
      <c r="G39" s="38">
        <v>3.749986515093</v>
      </c>
      <c r="H39" s="38">
        <v>5.25000283720368</v>
      </c>
      <c r="I39" s="38">
        <v>3.249986515093</v>
      </c>
      <c r="J39" s="38"/>
      <c r="K39" s="38">
        <v>-5.7345665099148</v>
      </c>
      <c r="L39" s="61">
        <v>10.2491902431459</v>
      </c>
      <c r="M39" s="38"/>
      <c r="N39" s="38"/>
      <c r="O39" s="38"/>
      <c r="P39" s="38">
        <v>6.74992402858759</v>
      </c>
      <c r="Q39" s="38">
        <v>-4.24271341358512</v>
      </c>
      <c r="R39" s="38">
        <v>7.24998931776901</v>
      </c>
      <c r="S39" s="61">
        <v>10.2491902431459</v>
      </c>
      <c r="T39" s="38">
        <v>8.25008165025175</v>
      </c>
      <c r="U39" s="38">
        <v>-2.74271341358512</v>
      </c>
      <c r="V39" s="38">
        <v>2.24990491007901</v>
      </c>
      <c r="W39" s="38"/>
      <c r="X39" s="38"/>
      <c r="Y39" s="38"/>
      <c r="Z39" s="38"/>
      <c r="AA39" s="38"/>
      <c r="AB39" s="38"/>
      <c r="AC39" s="38"/>
      <c r="AD39" s="38">
        <v>7.75008165025175</v>
      </c>
      <c r="AE39" s="38">
        <v>6.74992402858759</v>
      </c>
      <c r="AF39" s="61">
        <v>10.2491902431459</v>
      </c>
      <c r="AG39" s="38">
        <v>-1.24271341358512</v>
      </c>
      <c r="AH39" s="38"/>
      <c r="AI39" s="38"/>
      <c r="AJ39" s="38">
        <v>1.24990491007901</v>
      </c>
      <c r="AK39" s="38">
        <v>6.74992402858759</v>
      </c>
      <c r="AL39" s="38">
        <v>3.249986515093</v>
      </c>
      <c r="AM39" s="61">
        <v>10.2491902431459</v>
      </c>
      <c r="AN39" s="38">
        <v>5.25000283720368</v>
      </c>
      <c r="AO39" s="38">
        <v>3.249986515093</v>
      </c>
      <c r="AP39" s="38"/>
      <c r="AQ39" s="61">
        <v>10.2491902431459</v>
      </c>
      <c r="AR39" s="38"/>
      <c r="AS39" s="38">
        <v>6.74992402858759</v>
      </c>
      <c r="AT39" s="38">
        <v>6.74992402858759</v>
      </c>
      <c r="AU39" s="38">
        <v>-2.24271341358512</v>
      </c>
      <c r="AV39" s="38">
        <v>1.74990491007901</v>
      </c>
      <c r="AW39" s="38">
        <v>1.24990491007901</v>
      </c>
      <c r="AX39" s="61">
        <v>10.2491902431459</v>
      </c>
      <c r="AY39" s="61">
        <v>10.2491902431459</v>
      </c>
      <c r="AZ39" s="38"/>
      <c r="BA39" s="38"/>
      <c r="BB39" s="38"/>
      <c r="BC39" s="38">
        <v>-3.24271341358512</v>
      </c>
      <c r="BD39" s="38">
        <v>-1.24271341358512</v>
      </c>
      <c r="BE39" s="38">
        <v>5.25000283720368</v>
      </c>
      <c r="BF39" s="38">
        <v>-4.24271341358512</v>
      </c>
      <c r="BG39" s="38">
        <v>1.74990491007901</v>
      </c>
      <c r="BH39" s="38"/>
      <c r="BI39" s="38">
        <v>2.24990491007901</v>
      </c>
      <c r="BJ39" s="61">
        <v>10.2491902431459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</row>
    <row r="40" spans="1:171" s="36" customFormat="1" ht="13.5" customHeight="1">
      <c r="A40" s="55"/>
      <c r="B40" s="45" t="s">
        <v>112</v>
      </c>
      <c r="C40" s="42">
        <v>2.75122118282177</v>
      </c>
      <c r="D40" s="36">
        <v>5.96722485527117</v>
      </c>
      <c r="E40" s="36">
        <v>7.34313398223766</v>
      </c>
      <c r="F40" s="36">
        <v>3.17106367128461</v>
      </c>
      <c r="G40" s="36">
        <v>2.89148859313079</v>
      </c>
      <c r="H40" s="36">
        <v>3.16742015838326</v>
      </c>
      <c r="I40" s="36">
        <v>3.11990215594775</v>
      </c>
      <c r="J40" s="36">
        <v>2.94174048599566</v>
      </c>
      <c r="K40" s="162">
        <v>86.6869749603281</v>
      </c>
      <c r="L40" s="36">
        <v>2.51996704319169</v>
      </c>
      <c r="M40" s="36">
        <v>2.34590431686023</v>
      </c>
      <c r="N40" s="36">
        <v>3.08646619598397</v>
      </c>
      <c r="O40" s="36">
        <v>2.08155250827898</v>
      </c>
      <c r="P40" s="36">
        <v>2.14914304532559</v>
      </c>
      <c r="Q40" s="162">
        <v>94.4550541314188</v>
      </c>
      <c r="R40" s="36">
        <v>3.97843882559473</v>
      </c>
      <c r="S40" s="36">
        <v>1.71981344374657</v>
      </c>
      <c r="T40" s="36">
        <v>1.6139955636769</v>
      </c>
      <c r="U40" s="36">
        <v>2.64002306614469</v>
      </c>
      <c r="V40" s="36">
        <v>1.37778654434809</v>
      </c>
      <c r="W40" s="58">
        <v>142.651174127037</v>
      </c>
      <c r="X40" s="58">
        <v>144.766413132025</v>
      </c>
      <c r="Y40" s="58">
        <v>178.856168252458</v>
      </c>
      <c r="Z40" s="58">
        <v>132.710519394696</v>
      </c>
      <c r="AA40" s="58">
        <v>153.760690602432</v>
      </c>
      <c r="AB40" s="58">
        <v>147.349803105991</v>
      </c>
      <c r="AC40" s="36">
        <v>8.73957766968799</v>
      </c>
      <c r="AD40" s="36">
        <v>2.63331891407958</v>
      </c>
      <c r="AE40" s="36">
        <v>3.65310310490842</v>
      </c>
      <c r="AF40" s="36">
        <v>2.0423964540376</v>
      </c>
      <c r="AG40" s="36">
        <v>7.68654300317372</v>
      </c>
      <c r="AH40" s="36">
        <v>1.6175031133019</v>
      </c>
      <c r="AI40" s="36">
        <v>2.63590554482018</v>
      </c>
      <c r="AJ40" s="36">
        <v>2.18423005506618</v>
      </c>
      <c r="AK40" s="36">
        <v>3.38392222591326</v>
      </c>
      <c r="AL40" s="36">
        <v>3.79366322215586</v>
      </c>
      <c r="AM40" s="36">
        <v>3.19228218804881</v>
      </c>
      <c r="AN40" s="36">
        <v>5.57549141816243</v>
      </c>
      <c r="AO40" s="36">
        <v>3.15538436880984</v>
      </c>
      <c r="AP40" s="36">
        <v>3.13203723357833</v>
      </c>
      <c r="AQ40" s="36">
        <v>3.08931050067551</v>
      </c>
      <c r="AR40" s="36">
        <v>3.77060364671869</v>
      </c>
      <c r="AS40" s="36">
        <v>4.74485320434115</v>
      </c>
      <c r="AT40" s="36">
        <v>3.14132412629996</v>
      </c>
      <c r="AU40" s="36">
        <v>3.35442600543228</v>
      </c>
      <c r="AV40" s="36">
        <v>2.80929161686094</v>
      </c>
      <c r="AW40" s="36">
        <v>3.19784794865261</v>
      </c>
      <c r="AX40" s="36">
        <v>2.68388063486819</v>
      </c>
      <c r="AY40" s="36">
        <v>2.81769550310632</v>
      </c>
      <c r="AZ40" s="36">
        <v>3.81098901717395</v>
      </c>
      <c r="BA40" s="36">
        <v>2.1078749000958</v>
      </c>
      <c r="BB40" s="36">
        <v>7.41277045161239</v>
      </c>
      <c r="BC40" s="36">
        <v>3.67588531112313</v>
      </c>
      <c r="BD40" s="36">
        <v>3.50575016825788</v>
      </c>
      <c r="BE40" s="36">
        <v>2.68611844597707</v>
      </c>
      <c r="BF40" s="36">
        <v>3.21251680701367</v>
      </c>
      <c r="BG40" s="36">
        <v>2.45059216081327</v>
      </c>
      <c r="BH40" s="36">
        <v>0.864265380357215</v>
      </c>
      <c r="BI40" s="36">
        <v>1.17285422855283</v>
      </c>
      <c r="BJ40" s="36">
        <v>2.92871691843427</v>
      </c>
      <c r="BL40" s="58"/>
      <c r="BM40" s="58"/>
      <c r="BN40" s="58"/>
      <c r="BS40" s="58"/>
      <c r="BT40" s="58"/>
      <c r="BU40" s="162"/>
      <c r="BV40" s="58"/>
      <c r="CA40" s="58"/>
      <c r="CB40" s="58"/>
      <c r="CG40" s="162"/>
      <c r="CH40" s="162"/>
      <c r="CI40" s="162"/>
      <c r="CJ40" s="162"/>
      <c r="CK40" s="58"/>
      <c r="CL40" s="58"/>
      <c r="CM40" s="162"/>
      <c r="CN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</row>
    <row r="41" spans="1:171" s="19" customFormat="1" ht="13.5" customHeight="1">
      <c r="A41" s="55"/>
      <c r="B41" s="46" t="s">
        <v>113</v>
      </c>
      <c r="C41" s="185">
        <v>31.3214308696803</v>
      </c>
      <c r="D41" s="51">
        <v>2841.80413327261</v>
      </c>
      <c r="E41" s="51">
        <v>2229.37502615417</v>
      </c>
      <c r="F41" s="59">
        <v>22.0177209531137</v>
      </c>
      <c r="G41" s="59">
        <v>22.2476028607019</v>
      </c>
      <c r="H41" s="59">
        <v>26.6339498332539</v>
      </c>
      <c r="I41" s="59">
        <v>35.9107711265048</v>
      </c>
      <c r="J41" s="59">
        <v>17.5785606676912</v>
      </c>
      <c r="K41" s="51">
        <v>6026.93308158769</v>
      </c>
      <c r="L41" s="59">
        <v>15.9080656704178</v>
      </c>
      <c r="M41" s="59">
        <v>11.5001113818696</v>
      </c>
      <c r="N41" s="59">
        <v>19.3085427985893</v>
      </c>
      <c r="O41" s="59">
        <v>10.8117572137022</v>
      </c>
      <c r="P41" s="59">
        <v>26.241605575665</v>
      </c>
      <c r="Q41" s="51">
        <v>1219.05287138749</v>
      </c>
      <c r="R41" s="59">
        <v>99.0672601486808</v>
      </c>
      <c r="S41" s="59">
        <v>26.4142764625397</v>
      </c>
      <c r="T41" s="59">
        <v>26.5633235770678</v>
      </c>
      <c r="U41" s="51">
        <v>5855.45817365528</v>
      </c>
      <c r="V41" s="19">
        <v>6.9909655565371</v>
      </c>
      <c r="W41" s="51">
        <v>214.147087268923</v>
      </c>
      <c r="X41" s="51">
        <v>216.683583195834</v>
      </c>
      <c r="Y41" s="51">
        <v>8288.207122476</v>
      </c>
      <c r="Z41" s="51">
        <v>198.886421649319</v>
      </c>
      <c r="AA41" s="51">
        <v>246.000488042727</v>
      </c>
      <c r="AB41" s="51">
        <v>220.959853242451</v>
      </c>
      <c r="AC41" s="51">
        <v>283.733940033555</v>
      </c>
      <c r="AD41" s="51">
        <v>310.406418925893</v>
      </c>
      <c r="AE41" s="59">
        <v>46.8184111128441</v>
      </c>
      <c r="AF41" s="59">
        <v>17.3382263589603</v>
      </c>
      <c r="AG41" s="51">
        <v>6390.05039577051</v>
      </c>
      <c r="AH41" s="59">
        <v>10.9645189719789</v>
      </c>
      <c r="AI41" s="59">
        <v>12.3938173086804</v>
      </c>
      <c r="AJ41" s="59">
        <v>17.6182486070037</v>
      </c>
      <c r="AK41" s="59">
        <v>39.0225977085305</v>
      </c>
      <c r="AL41" s="59">
        <v>52.8924779395087</v>
      </c>
      <c r="AM41" s="59">
        <v>31.9500196219637</v>
      </c>
      <c r="AN41" s="59">
        <v>97.4718372655752</v>
      </c>
      <c r="AO41" s="59">
        <v>41.3210188299785</v>
      </c>
      <c r="AP41" s="59">
        <v>15.4139142798679</v>
      </c>
      <c r="AQ41" s="59">
        <v>30.7525059332036</v>
      </c>
      <c r="AR41" s="59">
        <v>28.8976872256714</v>
      </c>
      <c r="AS41" s="59">
        <v>99.5587565315844</v>
      </c>
      <c r="AT41" s="59">
        <v>43.7458193428034</v>
      </c>
      <c r="AU41" s="59">
        <v>29.6818288081571</v>
      </c>
      <c r="AV41" s="59">
        <v>17.8509118004856</v>
      </c>
      <c r="AW41" s="59">
        <v>25.0020090309936</v>
      </c>
      <c r="AX41" s="59">
        <v>14.9736729940971</v>
      </c>
      <c r="AY41" s="59">
        <v>14.8965501967067</v>
      </c>
      <c r="AZ41" s="59">
        <v>20.1106289629412</v>
      </c>
      <c r="BA41" s="59">
        <v>10.9527289067984</v>
      </c>
      <c r="BB41" s="51">
        <v>11613.3290235461</v>
      </c>
      <c r="BC41" s="59">
        <v>29.2443239234393</v>
      </c>
      <c r="BD41" s="59">
        <v>26.6595248258578</v>
      </c>
      <c r="BE41" s="51">
        <v>119.764890587429</v>
      </c>
      <c r="BF41" s="59">
        <v>40.8730124086648</v>
      </c>
      <c r="BG41" s="59">
        <v>14.3102978457293</v>
      </c>
      <c r="BH41" s="19">
        <v>3.0134521705505</v>
      </c>
      <c r="BI41" s="19">
        <v>7.66964827173981</v>
      </c>
      <c r="BJ41" s="59">
        <v>31.0159008321379</v>
      </c>
      <c r="BL41" s="51"/>
      <c r="BM41" s="51"/>
      <c r="BN41" s="51"/>
      <c r="BO41" s="59"/>
      <c r="BP41" s="59"/>
      <c r="BQ41" s="59"/>
      <c r="BR41" s="59"/>
      <c r="BS41" s="51"/>
      <c r="BT41" s="51"/>
      <c r="BU41" s="51"/>
      <c r="BV41" s="51"/>
      <c r="BW41" s="59"/>
      <c r="BX41" s="59"/>
      <c r="BY41" s="59"/>
      <c r="BZ41" s="59"/>
      <c r="CA41" s="51"/>
      <c r="CB41" s="51"/>
      <c r="CC41" s="59"/>
      <c r="CG41" s="59"/>
      <c r="CH41" s="59"/>
      <c r="CI41" s="59"/>
      <c r="CJ41" s="59"/>
      <c r="CK41" s="51"/>
      <c r="CL41" s="51"/>
      <c r="CM41" s="51"/>
      <c r="CN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</row>
    <row r="42" spans="1:171" s="19" customFormat="1" ht="13.5" customHeight="1">
      <c r="A42" s="55"/>
      <c r="B42" s="46" t="s">
        <v>114</v>
      </c>
      <c r="C42" s="65">
        <v>152.476304686886</v>
      </c>
      <c r="D42" s="51">
        <v>17181.3893657709</v>
      </c>
      <c r="E42" s="51">
        <v>37226.3805007692</v>
      </c>
      <c r="F42" s="51">
        <v>376.446620693823</v>
      </c>
      <c r="G42" s="51">
        <v>199.586197566158</v>
      </c>
      <c r="H42" s="51">
        <v>240.426807356751</v>
      </c>
      <c r="I42" s="51">
        <v>1897.40122601433</v>
      </c>
      <c r="J42" s="51">
        <v>222.068139347131</v>
      </c>
      <c r="K42" s="51">
        <v>15452.8711804177</v>
      </c>
      <c r="L42" s="51">
        <v>296.230546827077</v>
      </c>
      <c r="M42" s="59">
        <v>59.5862229310582</v>
      </c>
      <c r="N42" s="51">
        <v>8611.08305440309</v>
      </c>
      <c r="O42" s="59">
        <v>69.9230337260096</v>
      </c>
      <c r="P42" s="51">
        <v>205.95182749288</v>
      </c>
      <c r="Q42" s="51">
        <v>14345.8804514882</v>
      </c>
      <c r="R42" s="51">
        <v>1682.14727411884</v>
      </c>
      <c r="S42" s="51">
        <v>6978.463102513</v>
      </c>
      <c r="T42" s="51">
        <v>313.814912559417</v>
      </c>
      <c r="U42" s="51">
        <v>34270.2347678994</v>
      </c>
      <c r="V42" s="51">
        <v>222.622668129336</v>
      </c>
      <c r="W42" s="51">
        <v>320.073504143225</v>
      </c>
      <c r="X42" s="51">
        <v>321.06224022656</v>
      </c>
      <c r="Y42" s="51">
        <v>23712.4032667929</v>
      </c>
      <c r="Z42" s="51">
        <v>307.070838628582</v>
      </c>
      <c r="AA42" s="51">
        <v>395.89563800722</v>
      </c>
      <c r="AB42" s="51">
        <v>327.892664630339</v>
      </c>
      <c r="AC42" s="51">
        <v>1840.08892521566</v>
      </c>
      <c r="AD42" s="51">
        <v>26375.3666577244</v>
      </c>
      <c r="AE42" s="51">
        <v>668.668301986684</v>
      </c>
      <c r="AF42" s="51">
        <v>136.063028836851</v>
      </c>
      <c r="AG42" s="51">
        <v>21677.2022447888</v>
      </c>
      <c r="AH42" s="51">
        <v>128.744739306225</v>
      </c>
      <c r="AI42" s="51">
        <v>104.6250024273</v>
      </c>
      <c r="AJ42" s="51">
        <v>336.471213919917</v>
      </c>
      <c r="AK42" s="51">
        <v>469.476417099456</v>
      </c>
      <c r="AL42" s="51">
        <v>27109.0387807835</v>
      </c>
      <c r="AM42" s="51">
        <v>191.617327251334</v>
      </c>
      <c r="AN42" s="51">
        <v>1923.11345473221</v>
      </c>
      <c r="AO42" s="51">
        <v>26517.2421642654</v>
      </c>
      <c r="AP42" s="51">
        <v>172.206452905077</v>
      </c>
      <c r="AQ42" s="51">
        <v>535.136809611454</v>
      </c>
      <c r="AR42" s="51">
        <v>206.616197704628</v>
      </c>
      <c r="AS42" s="51">
        <v>843.249290170745</v>
      </c>
      <c r="AT42" s="51">
        <v>504.060249696943</v>
      </c>
      <c r="AU42" s="51">
        <v>738.315501854437</v>
      </c>
      <c r="AV42" s="51">
        <v>160.030354106483</v>
      </c>
      <c r="AW42" s="51">
        <v>743.326496916326</v>
      </c>
      <c r="AX42" s="51">
        <v>185.279466744191</v>
      </c>
      <c r="AY42" s="51">
        <v>216.943834071586</v>
      </c>
      <c r="AZ42" s="51">
        <v>199.220117616829</v>
      </c>
      <c r="BA42" s="51">
        <v>135.89351161953</v>
      </c>
      <c r="BB42" s="51">
        <v>19580.5804546945</v>
      </c>
      <c r="BC42" s="51">
        <v>4451.39001840498</v>
      </c>
      <c r="BD42" s="51">
        <v>12127.559142806</v>
      </c>
      <c r="BE42" s="51">
        <v>818.496328318545</v>
      </c>
      <c r="BF42" s="51">
        <v>306.117434351945</v>
      </c>
      <c r="BG42" s="51">
        <v>130.237119010277</v>
      </c>
      <c r="BH42" s="59">
        <v>15.3705325754394</v>
      </c>
      <c r="BI42" s="51">
        <v>243.971293698618</v>
      </c>
      <c r="BJ42" s="51">
        <v>379.002127926672</v>
      </c>
      <c r="BL42" s="51"/>
      <c r="BM42" s="51"/>
      <c r="BN42" s="51"/>
      <c r="BO42" s="59"/>
      <c r="BP42" s="59"/>
      <c r="BQ42" s="59"/>
      <c r="BR42" s="59"/>
      <c r="BS42" s="51"/>
      <c r="BT42" s="51"/>
      <c r="BU42" s="51"/>
      <c r="BV42" s="51"/>
      <c r="BW42" s="59"/>
      <c r="BX42" s="59"/>
      <c r="BY42" s="59"/>
      <c r="BZ42" s="59"/>
      <c r="CA42" s="51"/>
      <c r="CB42" s="51"/>
      <c r="CC42" s="59"/>
      <c r="CD42" s="59"/>
      <c r="CE42" s="59"/>
      <c r="CF42" s="59"/>
      <c r="CG42" s="51"/>
      <c r="CH42" s="51"/>
      <c r="CI42" s="51"/>
      <c r="CJ42" s="51"/>
      <c r="CK42" s="51"/>
      <c r="CL42" s="51"/>
      <c r="CM42" s="51"/>
      <c r="CN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</row>
    <row r="43" spans="1:165" s="19" customFormat="1" ht="13.5" customHeight="1">
      <c r="A43" s="55"/>
      <c r="B43" s="46" t="s">
        <v>115</v>
      </c>
      <c r="C43" s="185">
        <v>55.4213182273116</v>
      </c>
      <c r="D43" s="51">
        <v>2879.29310231935</v>
      </c>
      <c r="E43" s="51">
        <v>5069.54940367645</v>
      </c>
      <c r="F43" s="51">
        <v>118.713043860555</v>
      </c>
      <c r="G43" s="59">
        <v>69.0254141207084</v>
      </c>
      <c r="H43" s="59">
        <v>75.9061934743356</v>
      </c>
      <c r="I43" s="51">
        <v>608.160490673448</v>
      </c>
      <c r="J43" s="59">
        <v>75.4886912711372</v>
      </c>
      <c r="K43" s="51">
        <v>178.260588600417</v>
      </c>
      <c r="L43" s="51">
        <v>117.553341670645</v>
      </c>
      <c r="M43" s="59">
        <v>25.40010796809</v>
      </c>
      <c r="N43" s="51">
        <v>2789.94892787344</v>
      </c>
      <c r="O43" s="59">
        <v>33.5917703002466</v>
      </c>
      <c r="P43" s="59">
        <v>95.8297438324672</v>
      </c>
      <c r="Q43" s="51">
        <v>151.880495791451</v>
      </c>
      <c r="R43" s="51">
        <v>422.81592048041</v>
      </c>
      <c r="S43" s="51">
        <v>4057.68609838902</v>
      </c>
      <c r="T43" s="51">
        <v>194.433565755598</v>
      </c>
      <c r="U43" s="51">
        <v>12981.0361156978</v>
      </c>
      <c r="V43" s="51">
        <v>161.579940697325</v>
      </c>
      <c r="W43" s="19">
        <v>2.2437495246845</v>
      </c>
      <c r="X43" s="19">
        <v>2.21779508989945</v>
      </c>
      <c r="Y43" s="51">
        <v>132.578056985558</v>
      </c>
      <c r="Z43" s="19">
        <v>2.31383947579406</v>
      </c>
      <c r="AA43" s="19">
        <v>2.57475195029437</v>
      </c>
      <c r="AB43" s="19">
        <v>2.22526707005154</v>
      </c>
      <c r="AC43" s="51">
        <v>210.546664239596</v>
      </c>
      <c r="AD43" s="51">
        <v>10016.0168662835</v>
      </c>
      <c r="AE43" s="51">
        <v>183.041179726967</v>
      </c>
      <c r="AF43" s="59">
        <v>66.6193033031709</v>
      </c>
      <c r="AG43" s="51">
        <v>2820.14973907496</v>
      </c>
      <c r="AH43" s="59">
        <v>79.5947397241238</v>
      </c>
      <c r="AI43" s="59">
        <v>39.692242627168</v>
      </c>
      <c r="AJ43" s="51">
        <v>154.045684491656</v>
      </c>
      <c r="AK43" s="51">
        <v>138.737354394353</v>
      </c>
      <c r="AL43" s="51">
        <v>7145.87384100426</v>
      </c>
      <c r="AM43" s="59">
        <v>60.0251844804655</v>
      </c>
      <c r="AN43" s="51">
        <v>344.922682235251</v>
      </c>
      <c r="AO43" s="51">
        <v>8403.80729092201</v>
      </c>
      <c r="AP43" s="59">
        <v>54.9822495910538</v>
      </c>
      <c r="AQ43" s="51">
        <v>173.222086123891</v>
      </c>
      <c r="AR43" s="59">
        <v>54.7965835349553</v>
      </c>
      <c r="AS43" s="51">
        <v>177.718730981865</v>
      </c>
      <c r="AT43" s="51">
        <v>160.461076103807</v>
      </c>
      <c r="AU43" s="51">
        <v>220.1018894615</v>
      </c>
      <c r="AV43" s="59">
        <v>56.9646643822968</v>
      </c>
      <c r="AW43" s="51">
        <v>232.445853852908</v>
      </c>
      <c r="AX43" s="59">
        <v>69.0341680390307</v>
      </c>
      <c r="AY43" s="59">
        <v>76.9933563908592</v>
      </c>
      <c r="AZ43" s="59">
        <v>52.2751749530262</v>
      </c>
      <c r="BA43" s="59">
        <v>64.4694386812774</v>
      </c>
      <c r="BB43" s="51">
        <v>2641.46591109339</v>
      </c>
      <c r="BC43" s="51">
        <v>1210.97086596668</v>
      </c>
      <c r="BD43" s="51">
        <v>3459.33354082461</v>
      </c>
      <c r="BE43" s="51">
        <v>304.713416321751</v>
      </c>
      <c r="BF43" s="59">
        <v>95.2889751996376</v>
      </c>
      <c r="BG43" s="59">
        <v>53.145162664299</v>
      </c>
      <c r="BH43" s="59">
        <v>17.7845056909332</v>
      </c>
      <c r="BI43" s="51">
        <v>208.015018200216</v>
      </c>
      <c r="BJ43" s="51">
        <v>129.408931788905</v>
      </c>
      <c r="BP43" s="59"/>
      <c r="BQ43" s="59"/>
      <c r="BR43" s="59"/>
      <c r="BW43" s="59"/>
      <c r="BX43" s="59"/>
      <c r="BY43" s="59"/>
      <c r="BZ43" s="59"/>
      <c r="CC43" s="59"/>
      <c r="CD43" s="59"/>
      <c r="CE43" s="59"/>
      <c r="CF43" s="59"/>
      <c r="CT43" s="59"/>
      <c r="CW43" s="59"/>
      <c r="EH43" s="59"/>
      <c r="ES43" s="59"/>
      <c r="EU43" s="59"/>
      <c r="FI43" s="59"/>
    </row>
    <row r="44" spans="1:165" s="19" customFormat="1" ht="13.5" customHeight="1">
      <c r="A44" s="55"/>
      <c r="B44" s="46" t="s">
        <v>116</v>
      </c>
      <c r="C44" s="65">
        <v>149.725083504064</v>
      </c>
      <c r="D44" s="51">
        <v>17175.4221409156</v>
      </c>
      <c r="E44" s="51">
        <v>37219.037366787</v>
      </c>
      <c r="F44" s="51">
        <v>373.275557022538</v>
      </c>
      <c r="G44" s="51">
        <v>196.694708973027</v>
      </c>
      <c r="H44" s="51">
        <v>237.259387198367</v>
      </c>
      <c r="I44" s="51">
        <v>1894.28132385839</v>
      </c>
      <c r="J44" s="51">
        <v>219.126398861135</v>
      </c>
      <c r="K44" s="51">
        <v>15366.1842054574</v>
      </c>
      <c r="L44" s="51">
        <v>293.710579783885</v>
      </c>
      <c r="M44" s="59">
        <v>57.2403186141979</v>
      </c>
      <c r="N44" s="51">
        <v>8607.99658820711</v>
      </c>
      <c r="O44" s="59">
        <v>67.8414812177306</v>
      </c>
      <c r="P44" s="51">
        <v>203.802684447554</v>
      </c>
      <c r="Q44" s="51">
        <v>14251.4253973568</v>
      </c>
      <c r="R44" s="51">
        <v>1678.16883529325</v>
      </c>
      <c r="S44" s="51">
        <v>6976.74328906926</v>
      </c>
      <c r="T44" s="51">
        <v>312.20091699574</v>
      </c>
      <c r="U44" s="51">
        <v>34267.5947448333</v>
      </c>
      <c r="V44" s="51">
        <v>221.244881584988</v>
      </c>
      <c r="W44" s="51">
        <v>177.422330016188</v>
      </c>
      <c r="X44" s="51">
        <v>176.295827094535</v>
      </c>
      <c r="Y44" s="51">
        <v>23533.5470985405</v>
      </c>
      <c r="Z44" s="51">
        <v>174.360319233886</v>
      </c>
      <c r="AA44" s="51">
        <v>242.134947404789</v>
      </c>
      <c r="AB44" s="51">
        <v>180.542861524348</v>
      </c>
      <c r="AC44" s="51">
        <v>1831.34934754598</v>
      </c>
      <c r="AD44" s="51">
        <v>26372.7333388103</v>
      </c>
      <c r="AE44" s="51">
        <v>665.015198881775</v>
      </c>
      <c r="AF44" s="51">
        <v>134.020632382814</v>
      </c>
      <c r="AG44" s="51">
        <v>21669.5157017856</v>
      </c>
      <c r="AH44" s="51">
        <v>127.127236192923</v>
      </c>
      <c r="AI44" s="51">
        <v>101.98909688248</v>
      </c>
      <c r="AJ44" s="51">
        <v>334.28698386485</v>
      </c>
      <c r="AK44" s="51">
        <v>466.092494873542</v>
      </c>
      <c r="AL44" s="51">
        <v>27105.2451175613</v>
      </c>
      <c r="AM44" s="51">
        <v>188.425045063285</v>
      </c>
      <c r="AN44" s="51">
        <v>1917.53796331404</v>
      </c>
      <c r="AO44" s="51">
        <v>26514.0867798966</v>
      </c>
      <c r="AP44" s="51">
        <v>169.074415671499</v>
      </c>
      <c r="AQ44" s="51">
        <v>532.047499110778</v>
      </c>
      <c r="AR44" s="51">
        <v>202.845594057909</v>
      </c>
      <c r="AS44" s="51">
        <v>838.504436966403</v>
      </c>
      <c r="AT44" s="51">
        <v>500.918925570643</v>
      </c>
      <c r="AU44" s="51">
        <v>734.961075849005</v>
      </c>
      <c r="AV44" s="51">
        <v>157.221062489622</v>
      </c>
      <c r="AW44" s="51">
        <v>740.128648967673</v>
      </c>
      <c r="AX44" s="51">
        <v>182.595586109323</v>
      </c>
      <c r="AY44" s="51">
        <v>214.12613856848</v>
      </c>
      <c r="AZ44" s="51">
        <v>195.409128599655</v>
      </c>
      <c r="BA44" s="51">
        <v>133.785636719434</v>
      </c>
      <c r="BB44" s="51">
        <v>19573.1676842429</v>
      </c>
      <c r="BC44" s="51">
        <v>4447.71413309385</v>
      </c>
      <c r="BD44" s="51">
        <v>12124.0533926377</v>
      </c>
      <c r="BE44" s="51">
        <v>815.810209872567</v>
      </c>
      <c r="BF44" s="51">
        <v>302.904917544931</v>
      </c>
      <c r="BG44" s="51">
        <v>127.786526849464</v>
      </c>
      <c r="BH44" s="59">
        <v>14.5062671950822</v>
      </c>
      <c r="BI44" s="51">
        <v>242.798439470065</v>
      </c>
      <c r="BJ44" s="51">
        <v>376.073411008238</v>
      </c>
      <c r="BP44" s="59"/>
      <c r="BQ44" s="59"/>
      <c r="BR44" s="59"/>
      <c r="BW44" s="59"/>
      <c r="BX44" s="59"/>
      <c r="BY44" s="59"/>
      <c r="BZ44" s="59"/>
      <c r="CC44" s="59"/>
      <c r="CD44" s="59"/>
      <c r="CE44" s="59"/>
      <c r="CF44" s="59"/>
      <c r="CT44" s="59"/>
      <c r="CW44" s="59"/>
      <c r="EH44" s="59"/>
      <c r="ES44" s="59"/>
      <c r="EU44" s="59"/>
      <c r="FI44" s="59"/>
    </row>
    <row r="45" spans="1:165" s="19" customFormat="1" ht="13.5" customHeight="1">
      <c r="A45" s="55"/>
      <c r="B45" s="46" t="s">
        <v>127</v>
      </c>
      <c r="C45" s="185">
        <v>10.1239217436238</v>
      </c>
      <c r="D45" s="51">
        <v>314.651446092548</v>
      </c>
      <c r="E45" s="51">
        <v>147.6813246231</v>
      </c>
      <c r="F45" s="59">
        <v>12.9625294135932</v>
      </c>
      <c r="G45" s="59">
        <v>12.5523967845997</v>
      </c>
      <c r="H45" s="59">
        <v>12.358557388179</v>
      </c>
      <c r="I45" s="59">
        <v>21.3365057074586</v>
      </c>
      <c r="J45" s="59">
        <v>10.3623509673564</v>
      </c>
      <c r="K45" s="59">
        <v>30.3877874728606</v>
      </c>
      <c r="L45" s="19">
        <v>8.81129582624179</v>
      </c>
      <c r="M45" s="19">
        <v>5.44652442859748</v>
      </c>
      <c r="N45" s="59">
        <v>70.5051538045858</v>
      </c>
      <c r="O45" s="19">
        <v>6.4324998401582</v>
      </c>
      <c r="P45" s="59">
        <v>14.3896584087961</v>
      </c>
      <c r="Q45" s="59">
        <v>23.8143271908102</v>
      </c>
      <c r="R45" s="59">
        <v>18.8521545941379</v>
      </c>
      <c r="S45" s="59">
        <v>63.5622200306545</v>
      </c>
      <c r="T45" s="59">
        <v>17.8304070940305</v>
      </c>
      <c r="U45" s="51">
        <v>750.695951219087</v>
      </c>
      <c r="V45" s="59">
        <v>10.714790478257</v>
      </c>
      <c r="W45" s="19">
        <v>1.47571640515682</v>
      </c>
      <c r="X45" s="19">
        <v>1.47806504720919</v>
      </c>
      <c r="Y45" s="59">
        <v>57.5058437638657</v>
      </c>
      <c r="Z45" s="19">
        <v>1.5428050483416</v>
      </c>
      <c r="AA45" s="19">
        <v>1.64068291602955</v>
      </c>
      <c r="AB45" s="19">
        <v>1.5023353627164</v>
      </c>
      <c r="AC45" s="19">
        <v>3.38601693737791</v>
      </c>
      <c r="AD45" s="51">
        <v>2200.60462736752</v>
      </c>
      <c r="AE45" s="59">
        <v>35.5608255477761</v>
      </c>
      <c r="AF45" s="59">
        <v>12.0021042551844</v>
      </c>
      <c r="AG45" s="59">
        <v>32.7402184734264</v>
      </c>
      <c r="AH45" s="19">
        <v>9.39661373676435</v>
      </c>
      <c r="AI45" s="19">
        <v>6.6953387837358</v>
      </c>
      <c r="AJ45" s="59">
        <v>15.6226391880109</v>
      </c>
      <c r="AK45" s="59">
        <v>20.540806265201</v>
      </c>
      <c r="AL45" s="51">
        <v>634.091857805736</v>
      </c>
      <c r="AM45" s="59">
        <v>12.1905046354717</v>
      </c>
      <c r="AN45" s="59">
        <v>40.6695039114365</v>
      </c>
      <c r="AO45" s="59">
        <v>73.0582987037163</v>
      </c>
      <c r="AP45" s="19">
        <v>7.71508824416232</v>
      </c>
      <c r="AQ45" s="59">
        <v>26.2055294192172</v>
      </c>
      <c r="AR45" s="59">
        <v>10.9563860440779</v>
      </c>
      <c r="AS45" s="59">
        <v>21.6476898388873</v>
      </c>
      <c r="AT45" s="59">
        <v>22.1838222245279</v>
      </c>
      <c r="AU45" s="59">
        <v>19.1115511917047</v>
      </c>
      <c r="AV45" s="19">
        <v>8.93949873573357</v>
      </c>
      <c r="AW45" s="59">
        <v>22.232139348425</v>
      </c>
      <c r="AX45" s="59">
        <v>11.7156645923601</v>
      </c>
      <c r="AY45" s="59">
        <v>12.5865288650492</v>
      </c>
      <c r="AZ45" s="19">
        <v>9.62912903523963</v>
      </c>
      <c r="BA45" s="19">
        <v>9.94203031227354</v>
      </c>
      <c r="BB45" s="51">
        <v>419.006848888662</v>
      </c>
      <c r="BC45" s="51">
        <v>149.102897787241</v>
      </c>
      <c r="BD45" s="59">
        <v>20.3390064066182</v>
      </c>
      <c r="BE45" s="59">
        <v>29.1374635474867</v>
      </c>
      <c r="BF45" s="19">
        <v>9.73526606995708</v>
      </c>
      <c r="BG45" s="19">
        <v>8.52746780302817</v>
      </c>
      <c r="BH45" s="19">
        <v>4.38077274367006</v>
      </c>
      <c r="BI45" s="59">
        <v>20.6437191681135</v>
      </c>
      <c r="BJ45" s="59">
        <v>20.7006945132214</v>
      </c>
      <c r="BP45" s="59"/>
      <c r="BQ45" s="59"/>
      <c r="BR45" s="59"/>
      <c r="BW45" s="59"/>
      <c r="BX45" s="59"/>
      <c r="BY45" s="59"/>
      <c r="BZ45" s="59"/>
      <c r="CC45" s="59"/>
      <c r="CD45" s="59"/>
      <c r="CE45" s="59"/>
      <c r="CF45" s="59"/>
      <c r="CT45" s="59"/>
      <c r="CW45" s="59"/>
      <c r="EH45" s="59"/>
      <c r="ES45" s="59"/>
      <c r="EU45" s="59"/>
      <c r="FI45" s="59"/>
    </row>
    <row r="46" spans="1:171" s="19" customFormat="1" ht="13.5" customHeight="1">
      <c r="A46" s="55"/>
      <c r="B46" s="46" t="s">
        <v>128</v>
      </c>
      <c r="C46" s="185">
        <v>68.6715720478247</v>
      </c>
      <c r="D46" s="51">
        <v>9854.20240415874</v>
      </c>
      <c r="E46" s="51">
        <v>14761.928014636</v>
      </c>
      <c r="F46" s="59">
        <v>84.9400605480754</v>
      </c>
      <c r="G46" s="59">
        <v>74.5920262548773</v>
      </c>
      <c r="H46" s="59">
        <v>85.001208744266</v>
      </c>
      <c r="I46" s="51">
        <v>165.043440704783</v>
      </c>
      <c r="J46" s="59">
        <v>58.6766270190091</v>
      </c>
      <c r="K46" s="51">
        <v>11540.8302862085</v>
      </c>
      <c r="L46" s="59">
        <v>44.1355814550528</v>
      </c>
      <c r="M46" s="59">
        <v>22.0151390806464</v>
      </c>
      <c r="N46" s="51">
        <v>477.930041775561</v>
      </c>
      <c r="O46" s="59">
        <v>24.0806877154012</v>
      </c>
      <c r="P46" s="59">
        <v>83.1941714726245</v>
      </c>
      <c r="Q46" s="51">
        <v>7004.56812536328</v>
      </c>
      <c r="R46" s="51">
        <v>278.857987348513</v>
      </c>
      <c r="S46" s="51">
        <v>298.582149322683</v>
      </c>
      <c r="T46" s="59">
        <v>83.7022497854703</v>
      </c>
      <c r="U46" s="51">
        <v>23127.7428306041</v>
      </c>
      <c r="V46" s="59">
        <v>29.5909298614109</v>
      </c>
      <c r="W46" s="59">
        <v>84.8040339531773</v>
      </c>
      <c r="X46" s="59">
        <v>86.3559880145885</v>
      </c>
      <c r="Y46" s="51">
        <v>16805.7692465781</v>
      </c>
      <c r="Z46" s="59">
        <v>85.4212317140649</v>
      </c>
      <c r="AA46" s="51">
        <v>123.627521856221</v>
      </c>
      <c r="AB46" s="59">
        <v>92.1484738639727</v>
      </c>
      <c r="AC46" s="51">
        <v>368.121098650403</v>
      </c>
      <c r="AD46" s="51">
        <v>16522.0179808537</v>
      </c>
      <c r="AE46" s="51">
        <v>345.752157324257</v>
      </c>
      <c r="AF46" s="59">
        <v>52.3856724972857</v>
      </c>
      <c r="AG46" s="51">
        <v>14017.9272371495</v>
      </c>
      <c r="AH46" s="59">
        <v>32.5240262225755</v>
      </c>
      <c r="AI46" s="59">
        <v>30.2118236286024</v>
      </c>
      <c r="AJ46" s="59">
        <v>76.4764597779987</v>
      </c>
      <c r="AK46" s="51">
        <v>170.951710158664</v>
      </c>
      <c r="AL46" s="51">
        <v>5912.05346495545</v>
      </c>
      <c r="AM46" s="59">
        <v>89.177585597846</v>
      </c>
      <c r="AN46" s="51">
        <v>658.43907430364</v>
      </c>
      <c r="AO46" s="51">
        <v>573.809182387993</v>
      </c>
      <c r="AP46" s="59">
        <v>42.9572934444877</v>
      </c>
      <c r="AQ46" s="51">
        <v>176.605759117811</v>
      </c>
      <c r="AR46" s="59">
        <v>85.8678520358409</v>
      </c>
      <c r="AS46" s="51">
        <v>378.788560177769</v>
      </c>
      <c r="AT46" s="51">
        <v>185.35541334885</v>
      </c>
      <c r="AU46" s="51">
        <v>143.14319722435</v>
      </c>
      <c r="AV46" s="59">
        <v>48.2520696858578</v>
      </c>
      <c r="AW46" s="51">
        <v>148.960477797597</v>
      </c>
      <c r="AX46" s="59">
        <v>59.0528061839581</v>
      </c>
      <c r="AY46" s="59">
        <v>65.6292509656319</v>
      </c>
      <c r="AZ46" s="59">
        <v>67.9169874356599</v>
      </c>
      <c r="BA46" s="59">
        <v>38.2799439499268</v>
      </c>
      <c r="BB46" s="51">
        <v>15964.4570734311</v>
      </c>
      <c r="BC46" s="51">
        <v>1227.31607050555</v>
      </c>
      <c r="BD46" s="51">
        <v>155.45862901827</v>
      </c>
      <c r="BE46" s="51">
        <v>292.574330717099</v>
      </c>
      <c r="BF46" s="59">
        <v>88.489569234874</v>
      </c>
      <c r="BG46" s="59">
        <v>39.7093065389696</v>
      </c>
      <c r="BH46" s="19">
        <v>4.80662833229177</v>
      </c>
      <c r="BI46" s="59">
        <v>53.8452139426364</v>
      </c>
      <c r="BJ46" s="51">
        <v>137.698241017468</v>
      </c>
      <c r="BL46" s="51"/>
      <c r="BM46" s="51"/>
      <c r="BN46" s="51"/>
      <c r="BO46" s="59"/>
      <c r="BP46" s="59"/>
      <c r="BQ46" s="59"/>
      <c r="BR46" s="59"/>
      <c r="BS46" s="51"/>
      <c r="BT46" s="51"/>
      <c r="BU46" s="51"/>
      <c r="BV46" s="51"/>
      <c r="BW46" s="59"/>
      <c r="BX46" s="59"/>
      <c r="BY46" s="59"/>
      <c r="BZ46" s="59"/>
      <c r="CA46" s="51"/>
      <c r="CB46" s="51"/>
      <c r="CC46" s="59"/>
      <c r="CD46" s="59"/>
      <c r="CE46" s="59"/>
      <c r="CF46" s="59"/>
      <c r="CG46" s="59"/>
      <c r="CH46" s="59"/>
      <c r="CI46" s="59"/>
      <c r="CJ46" s="59"/>
      <c r="CK46" s="51"/>
      <c r="CL46" s="51"/>
      <c r="CM46" s="51"/>
      <c r="CN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</row>
    <row r="47" spans="1:172" s="51" customFormat="1" ht="13.5" customHeight="1">
      <c r="A47" s="29"/>
      <c r="B47" s="46" t="s">
        <v>47</v>
      </c>
      <c r="C47" s="43">
        <v>2.71334303428937</v>
      </c>
      <c r="D47" s="19">
        <v>-4.10277479900412</v>
      </c>
      <c r="E47" s="19">
        <v>-5.21825344549955</v>
      </c>
      <c r="F47" s="19">
        <v>1.40948278648413</v>
      </c>
      <c r="G47" s="19">
        <v>2.32491614070204</v>
      </c>
      <c r="H47" s="19">
        <v>2.05633033076647</v>
      </c>
      <c r="I47" s="19">
        <v>-0.924024784482195</v>
      </c>
      <c r="J47" s="19">
        <v>2.1709256741011</v>
      </c>
      <c r="K47" s="19">
        <v>-3.94980301411135</v>
      </c>
      <c r="L47" s="19">
        <v>1.75520767815102</v>
      </c>
      <c r="M47" s="19">
        <v>4.06887738940044</v>
      </c>
      <c r="N47" s="19">
        <v>-3.10619470323766</v>
      </c>
      <c r="O47" s="19">
        <v>3.83808840987726</v>
      </c>
      <c r="P47" s="19">
        <v>2.27962116701469</v>
      </c>
      <c r="Q47" s="19">
        <v>-3.84256460841159</v>
      </c>
      <c r="R47" s="19">
        <v>-0.750304020896</v>
      </c>
      <c r="S47" s="19">
        <v>-2.80290934037118</v>
      </c>
      <c r="T47" s="19">
        <v>1.67201418374028</v>
      </c>
      <c r="U47" s="19">
        <v>-5.0988841699462</v>
      </c>
      <c r="V47" s="19">
        <v>2.16732759505227</v>
      </c>
      <c r="W47" s="19">
        <v>1.64352484013224</v>
      </c>
      <c r="X47" s="19">
        <v>1.63907509360812</v>
      </c>
      <c r="Y47" s="19">
        <v>-4.56756998315552</v>
      </c>
      <c r="Z47" s="19">
        <v>1.70335658343169</v>
      </c>
      <c r="AA47" s="19">
        <v>1.3368079230991</v>
      </c>
      <c r="AB47" s="19">
        <v>1.60870446769072</v>
      </c>
      <c r="AC47" s="19">
        <v>-0.879775488492964</v>
      </c>
      <c r="AD47" s="19">
        <v>-4.72111924450259</v>
      </c>
      <c r="AE47" s="19">
        <v>0.58063736645821</v>
      </c>
      <c r="AF47" s="19">
        <v>2.87765298513299</v>
      </c>
      <c r="AG47" s="19">
        <v>-4.4381066630169</v>
      </c>
      <c r="AH47" s="19">
        <v>2.95741461196533</v>
      </c>
      <c r="AI47" s="19">
        <v>3.25670043864122</v>
      </c>
      <c r="AJ47" s="19">
        <v>1.57144501148243</v>
      </c>
      <c r="AK47" s="19">
        <v>1.09087540514074</v>
      </c>
      <c r="AL47" s="19">
        <v>-4.76070205458524</v>
      </c>
      <c r="AM47" s="19">
        <v>2.38370007029917</v>
      </c>
      <c r="AN47" s="19">
        <v>-0.943443877473041</v>
      </c>
      <c r="AO47" s="19">
        <v>-4.72885883554046</v>
      </c>
      <c r="AP47" s="19">
        <v>2.53778889059785</v>
      </c>
      <c r="AQ47" s="19">
        <v>0.90202032614724</v>
      </c>
      <c r="AR47" s="19">
        <v>2.274974735979</v>
      </c>
      <c r="AS47" s="19">
        <v>0.245968896073344</v>
      </c>
      <c r="AT47" s="19">
        <v>0.988331907305122</v>
      </c>
      <c r="AU47" s="19">
        <v>0.437690644871102</v>
      </c>
      <c r="AV47" s="19">
        <v>2.64358251749043</v>
      </c>
      <c r="AW47" s="19">
        <v>0.427932059064727</v>
      </c>
      <c r="AX47" s="19">
        <v>2.43222508868537</v>
      </c>
      <c r="AY47" s="19">
        <v>2.20460651210103</v>
      </c>
      <c r="AZ47" s="19">
        <v>2.32756475410508</v>
      </c>
      <c r="BA47" s="19">
        <v>2.87945152014919</v>
      </c>
      <c r="BB47" s="19">
        <v>-4.29135162830173</v>
      </c>
      <c r="BC47" s="19">
        <v>-2.15425591125252</v>
      </c>
      <c r="BD47" s="19">
        <v>-3.6002173100684</v>
      </c>
      <c r="BE47" s="19">
        <v>0.288952149939319</v>
      </c>
      <c r="BF47" s="19">
        <v>1.70784288165649</v>
      </c>
      <c r="BG47" s="19">
        <v>2.94078740383424</v>
      </c>
      <c r="BH47" s="19">
        <v>6.0236890357653</v>
      </c>
      <c r="BI47" s="19">
        <v>2.03521668839025</v>
      </c>
      <c r="BJ47" s="19">
        <v>1.39972214638377</v>
      </c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</row>
    <row r="48" spans="1:172" s="51" customFormat="1" ht="13.5" customHeight="1">
      <c r="A48" s="29"/>
      <c r="B48" s="46" t="s">
        <v>48</v>
      </c>
      <c r="C48" s="43">
        <v>4.99670606841528</v>
      </c>
      <c r="D48" s="19">
        <v>-1.50680712259825</v>
      </c>
      <c r="E48" s="19">
        <v>-1.15663932761723</v>
      </c>
      <c r="F48" s="19">
        <v>5.50519104602246</v>
      </c>
      <c r="G48" s="19">
        <v>5.49020629312428</v>
      </c>
      <c r="H48" s="19">
        <v>5.23058979268365</v>
      </c>
      <c r="I48" s="19">
        <v>4.79943955686573</v>
      </c>
      <c r="J48" s="19">
        <v>5.83003924230788</v>
      </c>
      <c r="K48" s="19">
        <v>-2.59142404630928</v>
      </c>
      <c r="L48" s="19">
        <v>5.97409776688717</v>
      </c>
      <c r="M48" s="19">
        <v>6.4422083556231</v>
      </c>
      <c r="N48" s="19">
        <v>5.69461690050306</v>
      </c>
      <c r="O48" s="19">
        <v>6.53125516924903</v>
      </c>
      <c r="P48" s="19">
        <v>5.25200019675524</v>
      </c>
      <c r="Q48" s="19">
        <v>-0.28576069825871</v>
      </c>
      <c r="R48" s="19">
        <v>3.33544783695616</v>
      </c>
      <c r="S48" s="19">
        <v>5.24253829751467</v>
      </c>
      <c r="T48" s="19">
        <v>5.23442052320381</v>
      </c>
      <c r="U48" s="19">
        <v>-2.54978206210117</v>
      </c>
      <c r="V48" s="19">
        <v>7.16029255761273</v>
      </c>
      <c r="W48" s="19">
        <v>2.22332604040535</v>
      </c>
      <c r="X48" s="19">
        <v>2.20633824159029</v>
      </c>
      <c r="Y48" s="19">
        <v>-3.05106005645536</v>
      </c>
      <c r="Z48" s="19">
        <v>2.32998331086191</v>
      </c>
      <c r="AA48" s="19">
        <v>2.02326691714348</v>
      </c>
      <c r="AB48" s="19">
        <v>2.17814382839046</v>
      </c>
      <c r="AC48" s="19">
        <v>1.8173893598923</v>
      </c>
      <c r="AD48" s="19">
        <v>1.68776970341643</v>
      </c>
      <c r="AE48" s="19">
        <v>4.4167802155665</v>
      </c>
      <c r="AF48" s="19">
        <v>5.84989986641724</v>
      </c>
      <c r="AG48" s="19">
        <v>-2.67582730917563</v>
      </c>
      <c r="AH48" s="19">
        <v>6.51101366932393</v>
      </c>
      <c r="AI48" s="19">
        <v>6.33423558227182</v>
      </c>
      <c r="AJ48" s="19">
        <v>5.82678567366478</v>
      </c>
      <c r="AK48" s="19">
        <v>4.67954636937594</v>
      </c>
      <c r="AL48" s="19">
        <v>4.24079362454296</v>
      </c>
      <c r="AM48" s="19">
        <v>4.96803937257738</v>
      </c>
      <c r="AN48" s="19">
        <v>3.3588707514911</v>
      </c>
      <c r="AO48" s="19">
        <v>4.59698036338306</v>
      </c>
      <c r="AP48" s="19">
        <v>6.01962291682101</v>
      </c>
      <c r="AQ48" s="19">
        <v>5.02315221346589</v>
      </c>
      <c r="AR48" s="19">
        <v>5.11290215592668</v>
      </c>
      <c r="AS48" s="19">
        <v>3.32830797830792</v>
      </c>
      <c r="AT48" s="19">
        <v>4.51471104029486</v>
      </c>
      <c r="AU48" s="19">
        <v>5.07427620525617</v>
      </c>
      <c r="AV48" s="19">
        <v>5.80785842272245</v>
      </c>
      <c r="AW48" s="19">
        <v>5.32181216278347</v>
      </c>
      <c r="AX48" s="19">
        <v>6.06142803648789</v>
      </c>
      <c r="AY48" s="19">
        <v>6.06887792555422</v>
      </c>
      <c r="AZ48" s="19">
        <v>5.63589798692179</v>
      </c>
      <c r="BA48" s="19">
        <v>6.51256582316208</v>
      </c>
      <c r="BB48" s="19">
        <v>-3.53770968270891</v>
      </c>
      <c r="BC48" s="19">
        <v>5.09569955284441</v>
      </c>
      <c r="BD48" s="19">
        <v>5.22920512343216</v>
      </c>
      <c r="BE48" s="19">
        <v>3.06172305486661</v>
      </c>
      <c r="BF48" s="19">
        <v>4.61270761348528</v>
      </c>
      <c r="BG48" s="19">
        <v>6.12680249003126</v>
      </c>
      <c r="BH48" s="19">
        <v>8.37436711811337</v>
      </c>
      <c r="BI48" s="19">
        <v>7.02662386707104</v>
      </c>
      <c r="BJ48" s="19">
        <v>5.01084816232807</v>
      </c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</row>
    <row r="49" spans="1:172" s="51" customFormat="1" ht="13.5" customHeight="1">
      <c r="A49" s="29"/>
      <c r="B49" s="46" t="s">
        <v>49</v>
      </c>
      <c r="C49" s="43">
        <v>8.5057121557194</v>
      </c>
      <c r="D49" s="19">
        <v>7.38872414352047</v>
      </c>
      <c r="E49" s="19">
        <v>7.08938836115037</v>
      </c>
      <c r="F49" s="19">
        <v>8.30081743928456</v>
      </c>
      <c r="G49" s="19">
        <v>8.43397187393481</v>
      </c>
      <c r="H49" s="19">
        <v>8.30247603105963</v>
      </c>
      <c r="I49" s="19">
        <v>8.32428349959456</v>
      </c>
      <c r="J49" s="19">
        <v>8.40911430390245</v>
      </c>
      <c r="K49" s="19">
        <v>3.52804095032752</v>
      </c>
      <c r="L49" s="19">
        <v>8.63237941876818</v>
      </c>
      <c r="M49" s="19">
        <v>8.73564011375363</v>
      </c>
      <c r="N49" s="19">
        <v>8.33982829409605</v>
      </c>
      <c r="O49" s="19">
        <v>8.90812433296838</v>
      </c>
      <c r="P49" s="19">
        <v>8.86202277401656</v>
      </c>
      <c r="Q49" s="19">
        <v>3.40422819490538</v>
      </c>
      <c r="R49" s="19">
        <v>7.97358186907546</v>
      </c>
      <c r="S49" s="19">
        <v>9.18353220716424</v>
      </c>
      <c r="T49" s="19">
        <v>9.27514767151736</v>
      </c>
      <c r="U49" s="19">
        <v>8.56523375005291</v>
      </c>
      <c r="V49" s="19">
        <v>9.50343189100606</v>
      </c>
      <c r="W49" s="19">
        <v>2.8094364734477</v>
      </c>
      <c r="X49" s="19">
        <v>2.78820116945837</v>
      </c>
      <c r="Y49" s="19">
        <v>2.48312822115148</v>
      </c>
      <c r="Z49" s="19">
        <v>2.9136453633875</v>
      </c>
      <c r="AA49" s="19">
        <v>2.70124137391237</v>
      </c>
      <c r="AB49" s="19">
        <v>2.76268296220421</v>
      </c>
      <c r="AC49" s="19">
        <v>6.83822071987537</v>
      </c>
      <c r="AD49" s="19">
        <v>8.56890203183129</v>
      </c>
      <c r="AE49" s="19">
        <v>8.09666181187075</v>
      </c>
      <c r="AF49" s="19">
        <v>8.93552134657665</v>
      </c>
      <c r="AG49" s="19">
        <v>7.02344938784572</v>
      </c>
      <c r="AH49" s="19">
        <v>9.27201579560295</v>
      </c>
      <c r="AI49" s="19">
        <v>8.56748561100089</v>
      </c>
      <c r="AJ49" s="19">
        <v>8.8386594678623</v>
      </c>
      <c r="AK49" s="19">
        <v>8.20708787388113</v>
      </c>
      <c r="AL49" s="19">
        <v>8.04219267372797</v>
      </c>
      <c r="AM49" s="19">
        <v>8.29119609760547</v>
      </c>
      <c r="AN49" s="19">
        <v>7.48668531634641</v>
      </c>
      <c r="AO49" s="19">
        <v>8.3079685288362</v>
      </c>
      <c r="AP49" s="19">
        <v>8.31868292120953</v>
      </c>
      <c r="AQ49" s="19">
        <v>8.3384994038965</v>
      </c>
      <c r="AR49" s="19">
        <v>8.0509887775042</v>
      </c>
      <c r="AS49" s="19">
        <v>7.7194208306391</v>
      </c>
      <c r="AT49" s="19">
        <v>8.31441147466166</v>
      </c>
      <c r="AU49" s="19">
        <v>8.21971836472326</v>
      </c>
      <c r="AV49" s="19">
        <v>8.47557789431584</v>
      </c>
      <c r="AW49" s="19">
        <v>8.28868294150985</v>
      </c>
      <c r="AX49" s="19">
        <v>8.54146377531218</v>
      </c>
      <c r="AY49" s="19">
        <v>8.47126857077682</v>
      </c>
      <c r="AZ49" s="19">
        <v>8.03561883418493</v>
      </c>
      <c r="BA49" s="19">
        <v>8.88999503740563</v>
      </c>
      <c r="BB49" s="19">
        <v>7.07577144796032</v>
      </c>
      <c r="BC49" s="19">
        <v>8.08769252991085</v>
      </c>
      <c r="BD49" s="19">
        <v>8.15606109628223</v>
      </c>
      <c r="BE49" s="19">
        <v>8.5402613620054</v>
      </c>
      <c r="BF49" s="19">
        <v>8.28208028254799</v>
      </c>
      <c r="BG49" s="19">
        <v>8.67265388064117</v>
      </c>
      <c r="BH49" s="59">
        <v>10.1762380068152</v>
      </c>
      <c r="BI49" s="19">
        <v>9.73576056951602</v>
      </c>
      <c r="BJ49" s="19">
        <v>8.41551553156356</v>
      </c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</row>
    <row r="50" spans="1:157" s="19" customFormat="1" ht="13.5" customHeight="1">
      <c r="A50" s="29"/>
      <c r="B50" s="46" t="s">
        <v>71</v>
      </c>
      <c r="C50" s="43">
        <v>3.13477214205135</v>
      </c>
      <c r="D50" s="19">
        <v>-1.80090902023527</v>
      </c>
      <c r="E50" s="19">
        <v>-1.35857493990917</v>
      </c>
      <c r="F50" s="19">
        <v>5.88926485579187</v>
      </c>
      <c r="G50" s="19">
        <v>3.62764562827976</v>
      </c>
      <c r="H50" s="19">
        <v>4.03752058063793</v>
      </c>
      <c r="I50" s="19">
        <v>-9.00872318512466</v>
      </c>
      <c r="J50" s="19">
        <v>3.87351552576039</v>
      </c>
      <c r="K50" s="19">
        <v>-0.893219468850217</v>
      </c>
      <c r="L50" s="19">
        <v>4.91815272131316</v>
      </c>
      <c r="M50" s="19">
        <v>2.14694110383131</v>
      </c>
      <c r="N50" s="19">
        <v>-2.68490197520562</v>
      </c>
      <c r="O50" s="19">
        <v>2.3209794516571</v>
      </c>
      <c r="P50" s="19">
        <v>3.88749802039343</v>
      </c>
      <c r="Q50" s="19">
        <v>-0.885926078498026</v>
      </c>
      <c r="R50" s="19">
        <v>-10.6271346640973</v>
      </c>
      <c r="S50" s="19">
        <v>-3.27642855760297</v>
      </c>
      <c r="T50" s="19">
        <v>5.54729006590657</v>
      </c>
      <c r="U50" s="19">
        <v>-1.6798251273363</v>
      </c>
      <c r="V50" s="19">
        <v>4.38486175910885</v>
      </c>
      <c r="W50" s="19">
        <v>1.70939702573747</v>
      </c>
      <c r="X50" s="19">
        <v>1.70108201895782</v>
      </c>
      <c r="Y50" s="19">
        <v>-0.54364316919256</v>
      </c>
      <c r="Z50" s="19">
        <v>1.71053165950577</v>
      </c>
      <c r="AA50" s="19">
        <v>2.02066529322338</v>
      </c>
      <c r="AB50" s="19">
        <v>1.71733405214571</v>
      </c>
      <c r="AC50" s="19">
        <v>-7.77268838392974</v>
      </c>
      <c r="AD50" s="19">
        <v>-1.81501495472904</v>
      </c>
      <c r="AE50" s="59">
        <v>13.9444380943979</v>
      </c>
      <c r="AF50" s="19">
        <v>3.10514206985374</v>
      </c>
      <c r="AG50" s="19">
        <v>-1.58253280534528</v>
      </c>
      <c r="AH50" s="19">
        <v>3.13517616302075</v>
      </c>
      <c r="AI50" s="19">
        <v>2.63072572145305</v>
      </c>
      <c r="AJ50" s="19">
        <v>5.62454263641354</v>
      </c>
      <c r="AK50" s="19">
        <v>7.52339619649071</v>
      </c>
      <c r="AL50" s="19">
        <v>-1.68928712226009</v>
      </c>
      <c r="AM50" s="19">
        <v>3.4782883135817</v>
      </c>
      <c r="AN50" s="19">
        <v>-7.93548561298533</v>
      </c>
      <c r="AO50" s="19">
        <v>-1.75686541251695</v>
      </c>
      <c r="AP50" s="19">
        <v>3.27792550122237</v>
      </c>
      <c r="AQ50" s="19">
        <v>9.24424778708964</v>
      </c>
      <c r="AR50" s="19">
        <v>3.53893546604138</v>
      </c>
      <c r="AS50" s="59">
        <v>31.3837275926843</v>
      </c>
      <c r="AT50" s="19">
        <v>8.41257012265496</v>
      </c>
      <c r="AU50" s="59">
        <v>18.7797442349811</v>
      </c>
      <c r="AV50" s="19">
        <v>3.20609545502735</v>
      </c>
      <c r="AW50" s="59">
        <v>19.3691563086563</v>
      </c>
      <c r="AX50" s="19">
        <v>3.51179001279396</v>
      </c>
      <c r="AY50" s="19">
        <v>3.84253086629212</v>
      </c>
      <c r="AZ50" s="19">
        <v>3.45237176323996</v>
      </c>
      <c r="BA50" s="19">
        <v>3.0873918088904</v>
      </c>
      <c r="BB50" s="19">
        <v>-1.64884448090787</v>
      </c>
      <c r="BC50" s="19">
        <v>-3.75428587089661</v>
      </c>
      <c r="BD50" s="19">
        <v>-2.26543577618854</v>
      </c>
      <c r="BE50" s="59">
        <v>29.5559709931174</v>
      </c>
      <c r="BF50" s="19">
        <v>4.8494392379438</v>
      </c>
      <c r="BG50" s="19">
        <v>2.94909243331688</v>
      </c>
      <c r="BH50" s="19">
        <v>1.6893697444198</v>
      </c>
      <c r="BI50" s="19">
        <v>4.7836481614233</v>
      </c>
      <c r="BJ50" s="19">
        <v>6.01227576008949</v>
      </c>
      <c r="ER50" s="59"/>
      <c r="FA50" s="51"/>
    </row>
    <row r="51" spans="1:157" s="41" customFormat="1" ht="13.5" customHeight="1">
      <c r="A51" s="29"/>
      <c r="B51" s="46" t="s">
        <v>72</v>
      </c>
      <c r="C51" s="177">
        <v>5.79236912143003</v>
      </c>
      <c r="D51" s="60">
        <v>11.4914989425246</v>
      </c>
      <c r="E51" s="60">
        <v>12.3076418066499</v>
      </c>
      <c r="F51" s="41">
        <v>6.89133465280043</v>
      </c>
      <c r="G51" s="41">
        <v>6.10905573323276</v>
      </c>
      <c r="H51" s="41">
        <v>6.24614570029316</v>
      </c>
      <c r="I51" s="41">
        <v>9.24830828407676</v>
      </c>
      <c r="J51" s="41">
        <v>6.23818862980135</v>
      </c>
      <c r="K51" s="41">
        <v>7.47784396443887</v>
      </c>
      <c r="L51" s="41">
        <v>6.87717174061716</v>
      </c>
      <c r="M51" s="41">
        <v>4.66676272435319</v>
      </c>
      <c r="N51" s="60">
        <v>11.4460229973337</v>
      </c>
      <c r="O51" s="41">
        <v>5.07003592309112</v>
      </c>
      <c r="P51" s="41">
        <v>6.58240160700188</v>
      </c>
      <c r="Q51" s="41">
        <v>7.24679280331698</v>
      </c>
      <c r="R51" s="41">
        <v>8.72388588997146</v>
      </c>
      <c r="S51" s="60">
        <v>11.9864415475354</v>
      </c>
      <c r="T51" s="41">
        <v>7.60313348777707</v>
      </c>
      <c r="U51" s="60">
        <v>13.6641179199991</v>
      </c>
      <c r="V51" s="41">
        <v>7.33610429595379</v>
      </c>
      <c r="W51" s="41">
        <v>1.16591163331546</v>
      </c>
      <c r="X51" s="41">
        <v>1.14912607585025</v>
      </c>
      <c r="Y51" s="41">
        <v>7.050698204307</v>
      </c>
      <c r="Z51" s="41">
        <v>1.2102887799558</v>
      </c>
      <c r="AA51" s="41">
        <v>1.36443345081328</v>
      </c>
      <c r="AB51" s="41">
        <v>1.15397849451349</v>
      </c>
      <c r="AC51" s="41">
        <v>7.71799620836833</v>
      </c>
      <c r="AD51" s="60">
        <v>13.2900212763339</v>
      </c>
      <c r="AE51" s="41">
        <v>7.51602444541254</v>
      </c>
      <c r="AF51" s="41">
        <v>6.05786836144367</v>
      </c>
      <c r="AG51" s="60">
        <v>11.4615560508626</v>
      </c>
      <c r="AH51" s="41">
        <v>6.31460118363762</v>
      </c>
      <c r="AI51" s="41">
        <v>5.31078517235967</v>
      </c>
      <c r="AJ51" s="41">
        <v>7.26721445637987</v>
      </c>
      <c r="AK51" s="41">
        <v>7.11621246874039</v>
      </c>
      <c r="AL51" s="60">
        <v>12.8028947283132</v>
      </c>
      <c r="AM51" s="41">
        <v>5.9074960273063</v>
      </c>
      <c r="AN51" s="41">
        <v>8.43012919381945</v>
      </c>
      <c r="AO51" s="60">
        <v>13.0368273643767</v>
      </c>
      <c r="AP51" s="41">
        <v>5.78089403061168</v>
      </c>
      <c r="AQ51" s="41">
        <v>7.43647907774926</v>
      </c>
      <c r="AR51" s="41">
        <v>5.7760140415252</v>
      </c>
      <c r="AS51" s="41">
        <v>7.47345193456576</v>
      </c>
      <c r="AT51" s="41">
        <v>7.32607956735654</v>
      </c>
      <c r="AU51" s="41">
        <v>7.78202771985216</v>
      </c>
      <c r="AV51" s="41">
        <v>5.8319953768254</v>
      </c>
      <c r="AW51" s="41">
        <v>7.86075088244513</v>
      </c>
      <c r="AX51" s="41">
        <v>6.10923868662682</v>
      </c>
      <c r="AY51" s="41">
        <v>6.26666205867579</v>
      </c>
      <c r="AZ51" s="41">
        <v>5.70805408007985</v>
      </c>
      <c r="BA51" s="41">
        <v>6.01054351725644</v>
      </c>
      <c r="BB51" s="60">
        <v>11.3671230762621</v>
      </c>
      <c r="BC51" s="60">
        <v>10.2419484411634</v>
      </c>
      <c r="BD51" s="60">
        <v>11.7562784063506</v>
      </c>
      <c r="BE51" s="41">
        <v>8.25130921206608</v>
      </c>
      <c r="BF51" s="41">
        <v>6.5742374008915</v>
      </c>
      <c r="BG51" s="41">
        <v>5.73186647680693</v>
      </c>
      <c r="BH51" s="41">
        <v>4.15254897104985</v>
      </c>
      <c r="BI51" s="41">
        <v>7.70054388112577</v>
      </c>
      <c r="BJ51" s="41">
        <v>7.01579338517979</v>
      </c>
      <c r="ER51" s="60"/>
      <c r="FA51" s="178"/>
    </row>
    <row r="52" spans="1:157" s="41" customFormat="1" ht="13.5" customHeight="1">
      <c r="A52" s="29"/>
      <c r="B52" s="46" t="s">
        <v>125</v>
      </c>
      <c r="C52" s="177">
        <v>1.89919375672688</v>
      </c>
      <c r="D52" s="41">
        <v>-1.51037175963614</v>
      </c>
      <c r="E52" s="41">
        <v>-0.850812201935351</v>
      </c>
      <c r="F52" s="41">
        <v>2.0740034031324</v>
      </c>
      <c r="G52" s="41">
        <v>2.00684866425121</v>
      </c>
      <c r="H52" s="41">
        <v>2.05613287701233</v>
      </c>
      <c r="I52" s="41">
        <v>2.7452760490343</v>
      </c>
      <c r="J52" s="41">
        <v>1.85515051671602</v>
      </c>
      <c r="K52" s="41">
        <v>-0.376988698348662</v>
      </c>
      <c r="L52" s="41">
        <v>1.72533871160487</v>
      </c>
      <c r="M52" s="41">
        <v>1.46911097058717</v>
      </c>
      <c r="N52" s="41">
        <v>6.8779702994755</v>
      </c>
      <c r="O52" s="41">
        <v>1.52323973812436</v>
      </c>
      <c r="P52" s="41">
        <v>2.10435022652185</v>
      </c>
      <c r="Q52" s="41">
        <v>-0.593540707539414</v>
      </c>
      <c r="R52" s="41">
        <v>3.4020515307015</v>
      </c>
      <c r="S52" s="41">
        <v>4.48074829436073</v>
      </c>
      <c r="T52" s="41">
        <v>2.18909498286508</v>
      </c>
      <c r="U52" s="41">
        <v>-1.10701139970313</v>
      </c>
      <c r="V52" s="41">
        <v>1.6929891818649</v>
      </c>
      <c r="W52" s="41">
        <v>1.29142013798465</v>
      </c>
      <c r="X52" s="41">
        <v>1.29589059246408</v>
      </c>
      <c r="Y52" s="41">
        <v>-0.42709008694768</v>
      </c>
      <c r="Z52" s="41">
        <v>1.30631288285173</v>
      </c>
      <c r="AA52" s="41">
        <v>1.43047692710762</v>
      </c>
      <c r="AB52" s="41">
        <v>1.31580250789001</v>
      </c>
      <c r="AC52" s="41">
        <v>2.8783722879849</v>
      </c>
      <c r="AD52" s="41">
        <v>-1.74370059251426</v>
      </c>
      <c r="AE52" s="41">
        <v>4.45545484311464</v>
      </c>
      <c r="AF52" s="41">
        <v>1.86826414027126</v>
      </c>
      <c r="AG52" s="41">
        <v>-0.305929784239528</v>
      </c>
      <c r="AH52" s="41">
        <v>1.67617770887432</v>
      </c>
      <c r="AI52" s="41">
        <v>1.56966722553711</v>
      </c>
      <c r="AJ52" s="41">
        <v>2.09745938128276</v>
      </c>
      <c r="AK52" s="41">
        <v>2.76083542806534</v>
      </c>
      <c r="AL52" s="41">
        <v>-2.62773929493488</v>
      </c>
      <c r="AM52" s="41">
        <v>2.07253744558471</v>
      </c>
      <c r="AN52" s="60">
        <v>10.4289986463147</v>
      </c>
      <c r="AO52" s="41">
        <v>8.92218351281628</v>
      </c>
      <c r="AP52" s="41">
        <v>1.67908365436473</v>
      </c>
      <c r="AQ52" s="41">
        <v>2.92690768311983</v>
      </c>
      <c r="AR52" s="41">
        <v>2.01470180370857</v>
      </c>
      <c r="AS52" s="41">
        <v>4.32967979732172</v>
      </c>
      <c r="AT52" s="41">
        <v>2.89059964506439</v>
      </c>
      <c r="AU52" s="41">
        <v>2.56086382416701</v>
      </c>
      <c r="AV52" s="41">
        <v>1.7520476390488</v>
      </c>
      <c r="AW52" s="41">
        <v>2.66924287638073</v>
      </c>
      <c r="AX52" s="41">
        <v>1.8981146842832</v>
      </c>
      <c r="AY52" s="41">
        <v>1.95898343333741</v>
      </c>
      <c r="AZ52" s="41">
        <v>1.87788794362854</v>
      </c>
      <c r="BA52" s="41">
        <v>1.72755837487788</v>
      </c>
      <c r="BB52" s="41">
        <v>-1.17757748616929</v>
      </c>
      <c r="BC52" s="41">
        <v>-22.6559746382382</v>
      </c>
      <c r="BD52" s="41">
        <v>2.66350546584783</v>
      </c>
      <c r="BE52" s="41">
        <v>3.82387247553521</v>
      </c>
      <c r="BF52" s="41">
        <v>1.98241772486363</v>
      </c>
      <c r="BG52" s="41">
        <v>1.69106455848057</v>
      </c>
      <c r="BH52" s="41">
        <v>1.29087030122817</v>
      </c>
      <c r="BI52" s="41">
        <v>2.05411680290344</v>
      </c>
      <c r="BJ52" s="41">
        <v>2.56745440431544</v>
      </c>
      <c r="ER52" s="60"/>
      <c r="FA52" s="178"/>
    </row>
    <row r="53" spans="1:172" s="52" customFormat="1" ht="13.5" customHeight="1" thickBot="1">
      <c r="A53" s="29"/>
      <c r="B53" s="47" t="s">
        <v>126</v>
      </c>
      <c r="C53" s="44">
        <v>3.33969635567833</v>
      </c>
      <c r="D53" s="38">
        <v>8.29761076311772</v>
      </c>
      <c r="E53" s="38">
        <v>7.20634358813789</v>
      </c>
      <c r="F53" s="38">
        <v>3.69627535758425</v>
      </c>
      <c r="G53" s="38">
        <v>3.64989095700061</v>
      </c>
      <c r="H53" s="38">
        <v>3.62743844246725</v>
      </c>
      <c r="I53" s="38">
        <v>4.41525201934874</v>
      </c>
      <c r="J53" s="38">
        <v>3.37327944773486</v>
      </c>
      <c r="K53" s="38">
        <v>4.92541973130948</v>
      </c>
      <c r="L53" s="38">
        <v>3.13935420355195</v>
      </c>
      <c r="M53" s="38">
        <v>2.44533590160882</v>
      </c>
      <c r="N53" s="38">
        <v>6.13965681476127</v>
      </c>
      <c r="O53" s="38">
        <v>2.68537951610941</v>
      </c>
      <c r="P53" s="38">
        <v>3.84696043972546</v>
      </c>
      <c r="Q53" s="38">
        <v>4.57375788473173</v>
      </c>
      <c r="R53" s="38">
        <v>4.23665751199626</v>
      </c>
      <c r="S53" s="38">
        <v>5.99009760930449</v>
      </c>
      <c r="T53" s="38">
        <v>4.15626773704456</v>
      </c>
      <c r="U53" s="38">
        <v>9.55208489180465</v>
      </c>
      <c r="V53" s="38">
        <v>3.42153173408194</v>
      </c>
      <c r="W53" s="38">
        <v>0.561415499051053</v>
      </c>
      <c r="X53" s="38">
        <v>0.563709761514612</v>
      </c>
      <c r="Y53" s="38">
        <v>5.84563666556639</v>
      </c>
      <c r="Z53" s="38">
        <v>0.625555771850301</v>
      </c>
      <c r="AA53" s="38">
        <v>0.714296445631905</v>
      </c>
      <c r="AB53" s="38">
        <v>0.587206898153219</v>
      </c>
      <c r="AC53" s="38">
        <v>1.75958918983427</v>
      </c>
      <c r="AD53" s="61">
        <v>11.1036842507121</v>
      </c>
      <c r="AE53" s="38">
        <v>5.15221691173946</v>
      </c>
      <c r="AF53" s="38">
        <v>3.58521546175281</v>
      </c>
      <c r="AG53" s="38">
        <v>5.03299204374516</v>
      </c>
      <c r="AH53" s="38">
        <v>3.23214094558401</v>
      </c>
      <c r="AI53" s="38">
        <v>2.743157057678</v>
      </c>
      <c r="AJ53" s="38">
        <v>3.965566288561</v>
      </c>
      <c r="AK53" s="38">
        <v>4.36042090614318</v>
      </c>
      <c r="AL53" s="38">
        <v>9.30854804149804</v>
      </c>
      <c r="AM53" s="38">
        <v>3.60768594357095</v>
      </c>
      <c r="AN53" s="38">
        <v>5.34587548773129</v>
      </c>
      <c r="AO53" s="38">
        <v>6.19097625318229</v>
      </c>
      <c r="AP53" s="38">
        <v>2.94768265824608</v>
      </c>
      <c r="AQ53" s="38">
        <v>4.71179935031478</v>
      </c>
      <c r="AR53" s="38">
        <v>3.45370009974763</v>
      </c>
      <c r="AS53" s="38">
        <v>4.43614116899364</v>
      </c>
      <c r="AT53" s="38">
        <v>4.471436055035</v>
      </c>
      <c r="AU53" s="38">
        <v>4.25637297449827</v>
      </c>
      <c r="AV53" s="38">
        <v>3.16019393747726</v>
      </c>
      <c r="AW53" s="38">
        <v>4.47457487720903</v>
      </c>
      <c r="AX53" s="38">
        <v>3.55036689090717</v>
      </c>
      <c r="AY53" s="38">
        <v>3.65380856383431</v>
      </c>
      <c r="AZ53" s="38">
        <v>3.26740531069943</v>
      </c>
      <c r="BA53" s="38">
        <v>3.31354050192265</v>
      </c>
      <c r="BB53" s="38">
        <v>8.71083001550592</v>
      </c>
      <c r="BC53" s="38">
        <v>7.22016448617983</v>
      </c>
      <c r="BD53" s="38">
        <v>4.34617729781644</v>
      </c>
      <c r="BE53" s="38">
        <v>4.86480338935457</v>
      </c>
      <c r="BF53" s="38">
        <v>3.28322040910089</v>
      </c>
      <c r="BG53" s="38">
        <v>3.09211740269716</v>
      </c>
      <c r="BH53" s="38">
        <v>2.13118537556383</v>
      </c>
      <c r="BI53" s="38">
        <v>4.36763100470035</v>
      </c>
      <c r="BJ53" s="38">
        <v>4.37160726618549</v>
      </c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</row>
    <row r="54" spans="1:256" s="21" customFormat="1" ht="13.5" customHeight="1">
      <c r="A54" s="29"/>
      <c r="B54" s="45" t="s">
        <v>50</v>
      </c>
      <c r="C54" s="48">
        <v>0.00364927744306627</v>
      </c>
      <c r="D54" s="49">
        <v>0.551802743861882</v>
      </c>
      <c r="E54" s="49">
        <v>0.510104041616646</v>
      </c>
      <c r="F54" s="49">
        <v>0.0504323717737144</v>
      </c>
      <c r="G54" s="49">
        <v>0.001086124904364</v>
      </c>
      <c r="H54" s="49">
        <v>0.00149931635575106</v>
      </c>
      <c r="I54" s="49">
        <v>0.0984940903545787</v>
      </c>
      <c r="J54" s="49">
        <v>0.00617962922224667</v>
      </c>
      <c r="K54" s="49">
        <v>0.626443851069575</v>
      </c>
      <c r="L54" s="49">
        <v>0.0724192758072419</v>
      </c>
      <c r="M54" s="49">
        <v>0.000821276209276764</v>
      </c>
      <c r="N54" s="49">
        <v>0.235744714894298</v>
      </c>
      <c r="O54" s="49">
        <v>0.0141079120290197</v>
      </c>
      <c r="P54" s="49">
        <v>0</v>
      </c>
      <c r="Q54" s="49">
        <v>0.46428142874285</v>
      </c>
      <c r="R54" s="49">
        <v>0.0713184155730376</v>
      </c>
      <c r="S54" s="49">
        <v>0.143648785171996</v>
      </c>
      <c r="T54" s="49">
        <v>0.0143807611061324</v>
      </c>
      <c r="U54" s="49">
        <v>0.5725595249995</v>
      </c>
      <c r="V54" s="49">
        <v>0.0126887987810429</v>
      </c>
      <c r="W54" s="49">
        <v>0</v>
      </c>
      <c r="X54" s="49">
        <v>1.65002887550532E-05</v>
      </c>
      <c r="Y54" s="49">
        <v>0.661970746035128</v>
      </c>
      <c r="Z54" s="49">
        <v>0.00930443821702952</v>
      </c>
      <c r="AA54" s="49">
        <v>0.00357136363391145</v>
      </c>
      <c r="AB54" s="49">
        <v>0.000499846662978037</v>
      </c>
      <c r="AC54" s="49">
        <v>0.0855010043070282</v>
      </c>
      <c r="AD54" s="49">
        <v>0.368998449922496</v>
      </c>
      <c r="AE54" s="49">
        <v>0.044954495449545</v>
      </c>
      <c r="AF54" s="49">
        <v>0.00415756028462413</v>
      </c>
      <c r="AG54" s="49">
        <v>0.660563112812466</v>
      </c>
      <c r="AH54" s="49">
        <v>0.00695417245347804</v>
      </c>
      <c r="AI54" s="49">
        <v>0</v>
      </c>
      <c r="AJ54" s="49">
        <v>0.00173846590886358</v>
      </c>
      <c r="AK54" s="49">
        <v>0.00511091648570503</v>
      </c>
      <c r="AL54" s="49">
        <v>0.264539042569156</v>
      </c>
      <c r="AM54" s="49">
        <v>0.00403627043011882</v>
      </c>
      <c r="AN54" s="49">
        <v>0.0930092547218683</v>
      </c>
      <c r="AO54" s="49">
        <v>0.223386617762054</v>
      </c>
      <c r="AP54" s="49">
        <v>0.0489864560857628</v>
      </c>
      <c r="AQ54" s="49">
        <v>0.0256976872081513</v>
      </c>
      <c r="AR54" s="49">
        <v>0.0123272188994019</v>
      </c>
      <c r="AS54" s="49">
        <v>0.0570462750902599</v>
      </c>
      <c r="AT54" s="49">
        <v>0.00926585174637206</v>
      </c>
      <c r="AU54" s="49">
        <v>0.0875868619707044</v>
      </c>
      <c r="AV54" s="49">
        <v>0.00269760075508825</v>
      </c>
      <c r="AW54" s="49">
        <v>0.08277</v>
      </c>
      <c r="AX54" s="49">
        <v>0.00520098298578431</v>
      </c>
      <c r="AY54" s="49">
        <v>0.00997064399241703</v>
      </c>
      <c r="AZ54" s="49">
        <v>0.0220015401078075</v>
      </c>
      <c r="BA54" s="49">
        <v>0</v>
      </c>
      <c r="BB54" s="49">
        <v>0.621035549490349</v>
      </c>
      <c r="BC54" s="49">
        <v>0.223115618093267</v>
      </c>
      <c r="BD54" s="49">
        <v>0.157578896947721</v>
      </c>
      <c r="BE54" s="49">
        <v>0.070449451692948</v>
      </c>
      <c r="BF54" s="49">
        <v>0.0464790704185916</v>
      </c>
      <c r="BG54" s="49">
        <v>0.00707749042068971</v>
      </c>
      <c r="BH54" s="49">
        <v>0</v>
      </c>
      <c r="BI54" s="49">
        <v>0</v>
      </c>
      <c r="BJ54" s="49">
        <v>0.0483903071354198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62" s="21" customFormat="1" ht="13.5" customHeight="1">
      <c r="A55" s="29"/>
      <c r="B55" s="46" t="s">
        <v>51</v>
      </c>
      <c r="C55" s="20">
        <v>0.304087790617458</v>
      </c>
      <c r="D55" s="21">
        <v>0.149528149186033</v>
      </c>
      <c r="E55" s="22">
        <v>0.269507803121248</v>
      </c>
      <c r="F55" s="21">
        <v>0.257852803565392</v>
      </c>
      <c r="G55" s="21">
        <v>0.298933377338394</v>
      </c>
      <c r="H55" s="21">
        <v>0.328759368226696</v>
      </c>
      <c r="I55" s="21">
        <v>0.314141151530908</v>
      </c>
      <c r="J55" s="21">
        <v>0.249265044097354</v>
      </c>
      <c r="K55" s="21">
        <v>0.297720840458832</v>
      </c>
      <c r="L55" s="21">
        <v>0.139988600113999</v>
      </c>
      <c r="M55" s="21">
        <v>0.0924777993154633</v>
      </c>
      <c r="N55" s="21">
        <v>0.0905418108362167</v>
      </c>
      <c r="O55" s="21">
        <v>0.0972236109055859</v>
      </c>
      <c r="P55" s="21">
        <v>0.313668633136686</v>
      </c>
      <c r="Q55" s="21">
        <v>0.451781928722851</v>
      </c>
      <c r="R55" s="21">
        <v>0.540235747818242</v>
      </c>
      <c r="S55" s="21">
        <v>0.330339191581727</v>
      </c>
      <c r="T55" s="21">
        <v>0.304288423377288</v>
      </c>
      <c r="U55" s="21">
        <v>0.155734591471582</v>
      </c>
      <c r="V55" s="21">
        <v>0.200251514942329</v>
      </c>
      <c r="W55" s="21">
        <v>1</v>
      </c>
      <c r="X55" s="21">
        <v>0.999983499711245</v>
      </c>
      <c r="Y55" s="21">
        <v>0.338029253964872</v>
      </c>
      <c r="Z55" s="21">
        <v>0.990695561782971</v>
      </c>
      <c r="AA55" s="21">
        <v>0.996428636366089</v>
      </c>
      <c r="AB55" s="21">
        <v>0.999500153337022</v>
      </c>
      <c r="AC55" s="21">
        <v>0.738890165785608</v>
      </c>
      <c r="AD55" s="21">
        <v>0.262683134156708</v>
      </c>
      <c r="AE55" s="21">
        <v>0.403790379037904</v>
      </c>
      <c r="AF55" s="21">
        <v>0.225231265853355</v>
      </c>
      <c r="AG55" s="21">
        <v>0.160238278477976</v>
      </c>
      <c r="AH55" s="21">
        <v>0.160744871360308</v>
      </c>
      <c r="AI55" s="21">
        <v>0.161287099030679</v>
      </c>
      <c r="AJ55" s="21">
        <v>0.279969031700496</v>
      </c>
      <c r="AK55" s="21">
        <v>0.412712504948951</v>
      </c>
      <c r="AL55" s="21">
        <v>0.217928067630434</v>
      </c>
      <c r="AM55" s="21">
        <v>0.361021188419624</v>
      </c>
      <c r="AN55" s="21">
        <v>0.466636397639016</v>
      </c>
      <c r="AO55" s="21">
        <v>0.229936342673608</v>
      </c>
      <c r="AP55" s="21">
        <v>0.165734476890559</v>
      </c>
      <c r="AQ55" s="21">
        <v>0.38245557899789</v>
      </c>
      <c r="AR55" s="21">
        <v>0.333755075913664</v>
      </c>
      <c r="AS55" s="21">
        <v>0.525217773955135</v>
      </c>
      <c r="AT55" s="21">
        <v>0.432443080910705</v>
      </c>
      <c r="AU55" s="21">
        <v>0.290506424036394</v>
      </c>
      <c r="AV55" s="21">
        <v>0.219017585397361</v>
      </c>
      <c r="AW55" s="21">
        <v>0.28673</v>
      </c>
      <c r="AX55" s="21">
        <v>0.249758204300613</v>
      </c>
      <c r="AY55" s="21">
        <v>0.25992864970364</v>
      </c>
      <c r="AZ55" s="21">
        <v>0.259258148070365</v>
      </c>
      <c r="BA55" s="21">
        <v>0.198419841984198</v>
      </c>
      <c r="BB55" s="21">
        <v>0.0980762535167302</v>
      </c>
      <c r="BC55" s="21">
        <v>0.177842448971428</v>
      </c>
      <c r="BD55" s="21">
        <v>0.199625602620782</v>
      </c>
      <c r="BE55" s="21">
        <v>0.521822220443448</v>
      </c>
      <c r="BF55" s="21">
        <v>0.320453590928181</v>
      </c>
      <c r="BG55" s="21">
        <v>0.182880832580054</v>
      </c>
      <c r="BH55" s="21">
        <v>0.0279636472585639</v>
      </c>
      <c r="BI55" s="21">
        <v>0.243031872868558</v>
      </c>
      <c r="BJ55" s="21">
        <v>0.347981119978556</v>
      </c>
    </row>
    <row r="56" spans="1:62" s="21" customFormat="1" ht="13.5" customHeight="1">
      <c r="A56" s="29"/>
      <c r="B56" s="46" t="s">
        <v>52</v>
      </c>
      <c r="C56" s="20">
        <v>0.692262931939476</v>
      </c>
      <c r="D56" s="21">
        <v>0.298669106952085</v>
      </c>
      <c r="E56" s="21">
        <v>0.220388155262105</v>
      </c>
      <c r="F56" s="21">
        <v>0.691714824660894</v>
      </c>
      <c r="G56" s="21">
        <v>0.699980497757242</v>
      </c>
      <c r="H56" s="21">
        <v>0.669741315417553</v>
      </c>
      <c r="I56" s="21">
        <v>0.587364758114513</v>
      </c>
      <c r="J56" s="21">
        <v>0.744555326680399</v>
      </c>
      <c r="K56" s="21">
        <v>0.0758353084715931</v>
      </c>
      <c r="L56" s="21">
        <v>0.787592124078759</v>
      </c>
      <c r="M56" s="21">
        <v>0.90670092447526</v>
      </c>
      <c r="N56" s="21">
        <v>0.673713474269485</v>
      </c>
      <c r="O56" s="21">
        <v>0.888668477065394</v>
      </c>
      <c r="P56" s="21">
        <v>0.686331366863314</v>
      </c>
      <c r="Q56" s="21">
        <v>0.0839366425342985</v>
      </c>
      <c r="R56" s="21">
        <v>0.38844583660872</v>
      </c>
      <c r="S56" s="21">
        <v>0.526012023246276</v>
      </c>
      <c r="T56" s="21">
        <v>0.681330815516579</v>
      </c>
      <c r="U56" s="21">
        <v>0.271705883528918</v>
      </c>
      <c r="V56" s="21">
        <v>0.787059686276629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0.175608829907364</v>
      </c>
      <c r="AD56" s="21">
        <v>0.368318415920796</v>
      </c>
      <c r="AE56" s="21">
        <v>0.551255125512551</v>
      </c>
      <c r="AF56" s="21">
        <v>0.770611173862021</v>
      </c>
      <c r="AG56" s="21">
        <v>0.179198608709558</v>
      </c>
      <c r="AH56" s="21">
        <v>0.832300956186214</v>
      </c>
      <c r="AI56" s="21">
        <v>0.838712900969321</v>
      </c>
      <c r="AJ56" s="21">
        <v>0.718292502390641</v>
      </c>
      <c r="AK56" s="21">
        <v>0.582176578565344</v>
      </c>
      <c r="AL56" s="21">
        <v>0.51753288980041</v>
      </c>
      <c r="AM56" s="21">
        <v>0.634942541150257</v>
      </c>
      <c r="AN56" s="21">
        <v>0.440354347639116</v>
      </c>
      <c r="AO56" s="21">
        <v>0.546677039564338</v>
      </c>
      <c r="AP56" s="21">
        <v>0.785279067023678</v>
      </c>
      <c r="AQ56" s="21">
        <v>0.591846733793959</v>
      </c>
      <c r="AR56" s="21">
        <v>0.653917705186934</v>
      </c>
      <c r="AS56" s="21">
        <v>0.417735950954605</v>
      </c>
      <c r="AT56" s="21">
        <v>0.558291067342922</v>
      </c>
      <c r="AU56" s="21">
        <v>0.621906713992901</v>
      </c>
      <c r="AV56" s="21">
        <v>0.778284813847551</v>
      </c>
      <c r="AW56" s="21">
        <v>0.6305</v>
      </c>
      <c r="AX56" s="21">
        <v>0.745040812713603</v>
      </c>
      <c r="AY56" s="21">
        <v>0.730100706303943</v>
      </c>
      <c r="AZ56" s="21">
        <v>0.718740311821828</v>
      </c>
      <c r="BA56" s="21">
        <v>0.801580158015802</v>
      </c>
      <c r="BB56" s="21">
        <v>0.280888196992921</v>
      </c>
      <c r="BC56" s="21">
        <v>0.599041932935305</v>
      </c>
      <c r="BD56" s="21">
        <v>0.642795500431497</v>
      </c>
      <c r="BE56" s="21">
        <v>0.407728327863604</v>
      </c>
      <c r="BF56" s="21">
        <v>0.633067338653227</v>
      </c>
      <c r="BG56" s="21">
        <v>0.810041676999256</v>
      </c>
      <c r="BH56" s="21">
        <v>0.972036352741436</v>
      </c>
      <c r="BI56" s="21">
        <v>0.756968127131442</v>
      </c>
      <c r="BJ56" s="21">
        <v>0.603628572886025</v>
      </c>
    </row>
    <row r="57" spans="1:62" s="21" customFormat="1" ht="13.5" customHeight="1">
      <c r="A57" s="29"/>
      <c r="B57" s="46" t="s">
        <v>53</v>
      </c>
      <c r="C57" s="20">
        <v>0</v>
      </c>
      <c r="D57" s="21">
        <v>0</v>
      </c>
      <c r="E57" s="21">
        <v>0.179771097966448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0.043603052213655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0.125163356007877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</row>
    <row r="58" spans="1:62" s="21" customFormat="1" ht="13.5" customHeight="1">
      <c r="A58" s="29"/>
      <c r="B58" s="46" t="s">
        <v>54</v>
      </c>
      <c r="C58" s="20">
        <v>0</v>
      </c>
      <c r="D58" s="21">
        <v>0.104443736159331</v>
      </c>
      <c r="E58" s="21">
        <v>0.0506210588962972</v>
      </c>
      <c r="F58" s="21">
        <v>0</v>
      </c>
      <c r="G58" s="21">
        <v>0</v>
      </c>
      <c r="H58" s="21">
        <v>0</v>
      </c>
      <c r="I58" s="21">
        <v>0.0209987400755955</v>
      </c>
      <c r="J58" s="21">
        <v>0</v>
      </c>
      <c r="K58" s="21">
        <v>0.0362025341773924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0.077696892124315</v>
      </c>
      <c r="R58" s="21">
        <v>0.0288033988010585</v>
      </c>
      <c r="S58" s="21">
        <v>0.0560151240835025</v>
      </c>
      <c r="T58" s="21">
        <v>0</v>
      </c>
      <c r="U58" s="21">
        <v>0.239683408351092</v>
      </c>
      <c r="V58" s="21">
        <v>0</v>
      </c>
      <c r="W58" s="21">
        <v>0</v>
      </c>
      <c r="X58" s="21">
        <v>0</v>
      </c>
      <c r="Y58" s="21">
        <v>0.282115385192544</v>
      </c>
      <c r="Z58" s="21">
        <v>0.0042620329897361</v>
      </c>
      <c r="AA58" s="21">
        <v>0</v>
      </c>
      <c r="AB58" s="21">
        <v>0</v>
      </c>
      <c r="AC58" s="21">
        <v>0</v>
      </c>
      <c r="AD58" s="21">
        <v>0.256212810640532</v>
      </c>
      <c r="AE58" s="21">
        <v>0</v>
      </c>
      <c r="AF58" s="21">
        <v>0</v>
      </c>
      <c r="AG58" s="21">
        <v>0.185605341275949</v>
      </c>
      <c r="AH58" s="21">
        <v>0</v>
      </c>
      <c r="AI58" s="21">
        <v>0</v>
      </c>
      <c r="AJ58" s="21">
        <v>0</v>
      </c>
      <c r="AK58" s="21">
        <v>0</v>
      </c>
      <c r="AL58" s="21">
        <v>0.227102195988195</v>
      </c>
      <c r="AM58" s="21">
        <v>0</v>
      </c>
      <c r="AN58" s="21">
        <v>0</v>
      </c>
      <c r="AO58" s="21">
        <v>0.197991684349257</v>
      </c>
      <c r="AP58" s="21">
        <v>0.0244962275809525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0.0578</v>
      </c>
      <c r="AX58" s="21">
        <v>0</v>
      </c>
      <c r="AY58" s="21">
        <v>0</v>
      </c>
      <c r="AZ58" s="21">
        <v>0</v>
      </c>
      <c r="BA58" s="21">
        <v>0</v>
      </c>
      <c r="BB58" s="21">
        <v>0.250123060545788</v>
      </c>
      <c r="BC58" s="21">
        <v>0</v>
      </c>
      <c r="BD58" s="21">
        <v>0.0744394789236475</v>
      </c>
      <c r="BE58" s="21">
        <v>0</v>
      </c>
      <c r="BF58" s="21">
        <v>0.0258994820103598</v>
      </c>
      <c r="BG58" s="21">
        <v>0</v>
      </c>
      <c r="BH58" s="21">
        <v>0</v>
      </c>
      <c r="BI58" s="21">
        <v>0</v>
      </c>
      <c r="BJ58" s="21">
        <v>0</v>
      </c>
    </row>
    <row r="59" spans="1:62" s="21" customFormat="1" ht="13.5" customHeight="1">
      <c r="A59" s="29"/>
      <c r="B59" s="46" t="s">
        <v>55</v>
      </c>
      <c r="C59" s="20">
        <v>0.00352930119836272</v>
      </c>
      <c r="D59" s="21">
        <v>0.187299101973767</v>
      </c>
      <c r="E59" s="21">
        <v>0.142957182873149</v>
      </c>
      <c r="F59" s="21">
        <v>0.000124020587417511</v>
      </c>
      <c r="G59" s="21">
        <v>0</v>
      </c>
      <c r="H59" s="21">
        <v>0</v>
      </c>
      <c r="I59" s="21">
        <v>0.0390976541407516</v>
      </c>
      <c r="J59" s="21">
        <v>0</v>
      </c>
      <c r="K59" s="21">
        <v>0.336023521646515</v>
      </c>
      <c r="L59" s="21">
        <v>0.012219877801222</v>
      </c>
      <c r="M59" s="21">
        <v>0</v>
      </c>
      <c r="N59" s="21">
        <v>0.128002560051201</v>
      </c>
      <c r="O59" s="21">
        <v>0</v>
      </c>
      <c r="P59" s="21">
        <v>0</v>
      </c>
      <c r="Q59" s="21">
        <v>0.15179392824287</v>
      </c>
      <c r="R59" s="21">
        <v>0</v>
      </c>
      <c r="S59" s="21">
        <v>0.0375101277344883</v>
      </c>
      <c r="T59" s="21">
        <v>0</v>
      </c>
      <c r="U59" s="21">
        <v>0.101657303932348</v>
      </c>
      <c r="V59" s="21">
        <v>0.000873399143408538</v>
      </c>
      <c r="W59" s="21">
        <v>0</v>
      </c>
      <c r="X59" s="21">
        <v>0</v>
      </c>
      <c r="Y59" s="21">
        <v>0.226092471820975</v>
      </c>
      <c r="Z59" s="21">
        <v>0.0026912837423451</v>
      </c>
      <c r="AA59" s="21">
        <v>0.00220787558211489</v>
      </c>
      <c r="AB59" s="21">
        <v>0</v>
      </c>
      <c r="AC59" s="21">
        <v>0.00425706262678752</v>
      </c>
      <c r="AD59" s="21">
        <v>0.0606030301515076</v>
      </c>
      <c r="AE59" s="21">
        <v>0.0236023602360236</v>
      </c>
      <c r="AF59" s="21">
        <v>0.000875012687683972</v>
      </c>
      <c r="AG59" s="21">
        <v>0.275859311751007</v>
      </c>
      <c r="AH59" s="21">
        <v>0</v>
      </c>
      <c r="AI59" s="21">
        <v>0</v>
      </c>
      <c r="AJ59" s="21">
        <v>0</v>
      </c>
      <c r="AK59" s="21">
        <v>0</v>
      </c>
      <c r="AL59" s="21">
        <v>0.0191085988694913</v>
      </c>
      <c r="AM59" s="21">
        <v>0.0011500770551627</v>
      </c>
      <c r="AN59" s="21">
        <v>0.000902070361488196</v>
      </c>
      <c r="AO59" s="21">
        <v>0.0194121846882431</v>
      </c>
      <c r="AP59" s="21">
        <v>0.0184971514386785</v>
      </c>
      <c r="AQ59" s="21">
        <v>0.00145986861182494</v>
      </c>
      <c r="AR59" s="21">
        <v>0.00278050049008822</v>
      </c>
      <c r="AS59" s="21">
        <v>0.0332036524017642</v>
      </c>
      <c r="AT59" s="21">
        <v>0.00275995584070655</v>
      </c>
      <c r="AU59" s="21">
        <v>0.032895065740139</v>
      </c>
      <c r="AV59" s="21">
        <v>0.000657902630410699</v>
      </c>
      <c r="AW59" s="21">
        <v>0.0168</v>
      </c>
      <c r="AX59" s="21">
        <v>0.00155029300537802</v>
      </c>
      <c r="AY59" s="21">
        <v>0.000962869049809226</v>
      </c>
      <c r="AZ59" s="21">
        <v>0</v>
      </c>
      <c r="BA59" s="21">
        <v>0</v>
      </c>
      <c r="BB59" s="21">
        <v>0.357976124253132</v>
      </c>
      <c r="BC59" s="21">
        <v>0.0229016031122179</v>
      </c>
      <c r="BD59" s="21">
        <v>0.0380497336518645</v>
      </c>
      <c r="BE59" s="21">
        <v>0.0272652685503882</v>
      </c>
      <c r="BF59" s="21">
        <v>0.00815983680326393</v>
      </c>
      <c r="BG59" s="21">
        <v>0.00152988984793095</v>
      </c>
      <c r="BH59" s="21">
        <v>0</v>
      </c>
      <c r="BI59" s="21">
        <v>0</v>
      </c>
      <c r="BJ59" s="21">
        <v>0.0151032169852179</v>
      </c>
    </row>
    <row r="60" spans="1:62" s="21" customFormat="1" ht="13.5" customHeight="1">
      <c r="A60" s="29"/>
      <c r="B60" s="46" t="s">
        <v>56</v>
      </c>
      <c r="C60" s="20">
        <v>0</v>
      </c>
      <c r="D60" s="21">
        <v>0.152218000163312</v>
      </c>
      <c r="E60" s="21">
        <v>0.072328931572629</v>
      </c>
      <c r="F60" s="21">
        <v>0.0372061762252534</v>
      </c>
      <c r="G60" s="21">
        <v>0</v>
      </c>
      <c r="H60" s="21">
        <v>0.000585123461050282</v>
      </c>
      <c r="I60" s="21">
        <v>0.0221586704797712</v>
      </c>
      <c r="J60" s="21">
        <v>0.00128992260464372</v>
      </c>
      <c r="K60" s="21">
        <v>0.159911193783565</v>
      </c>
      <c r="L60" s="21">
        <v>0.03769962300377</v>
      </c>
      <c r="M60" s="21">
        <v>0</v>
      </c>
      <c r="N60" s="21">
        <v>0.0829016580331607</v>
      </c>
      <c r="O60" s="21">
        <v>0.00298955754548327</v>
      </c>
      <c r="P60" s="21">
        <v>0</v>
      </c>
      <c r="Q60" s="21">
        <v>0.146494140234391</v>
      </c>
      <c r="R60" s="21">
        <v>0.00213025136966162</v>
      </c>
      <c r="S60" s="21">
        <v>0.0299080751802987</v>
      </c>
      <c r="T60" s="21">
        <v>0.00254848930994751</v>
      </c>
      <c r="U60" s="21">
        <v>0.0647727954259211</v>
      </c>
      <c r="V60" s="21">
        <v>0.00511233633770633</v>
      </c>
      <c r="W60" s="21">
        <v>0</v>
      </c>
      <c r="X60" s="21">
        <v>0</v>
      </c>
      <c r="Y60" s="21">
        <v>0.103142185153728</v>
      </c>
      <c r="Z60" s="21">
        <v>0.00104249727119836</v>
      </c>
      <c r="AA60" s="21">
        <v>0.0010589810484352</v>
      </c>
      <c r="AB60" s="21">
        <v>4.54406057252761E-05</v>
      </c>
      <c r="AC60" s="21">
        <v>0.00939351847225414</v>
      </c>
      <c r="AD60" s="21">
        <v>0.0382019100955048</v>
      </c>
      <c r="AE60" s="21">
        <v>0.0104610461046105</v>
      </c>
      <c r="AF60" s="21">
        <v>0.00061250888137878</v>
      </c>
      <c r="AG60" s="21">
        <v>0.110943418856383</v>
      </c>
      <c r="AH60" s="21">
        <v>0.00537935985617711</v>
      </c>
      <c r="AI60" s="21">
        <v>0</v>
      </c>
      <c r="AJ60" s="21">
        <v>0.000248066481817127</v>
      </c>
      <c r="AK60" s="21">
        <v>0.000581876642151864</v>
      </c>
      <c r="AL60" s="21">
        <v>0.00700315141813814</v>
      </c>
      <c r="AM60" s="21">
        <v>0.000288019297292919</v>
      </c>
      <c r="AN60" s="21">
        <v>0.0134210468416536</v>
      </c>
      <c r="AO60" s="21">
        <v>0.00269288689875026</v>
      </c>
      <c r="AP60" s="21">
        <v>0.00206368219294229</v>
      </c>
      <c r="AQ60" s="21">
        <v>0.00526952574268316</v>
      </c>
      <c r="AR60" s="21">
        <v>0.00146526374747455</v>
      </c>
      <c r="AS60" s="21">
        <v>0.00938103191351049</v>
      </c>
      <c r="AT60" s="21">
        <v>0.00142597718436505</v>
      </c>
      <c r="AU60" s="21">
        <v>0.0367944808278758</v>
      </c>
      <c r="AV60" s="21">
        <v>0.000723892863856149</v>
      </c>
      <c r="AW60" s="21">
        <v>0.00408</v>
      </c>
      <c r="AX60" s="21">
        <v>0.000544102835435897</v>
      </c>
      <c r="AY60" s="21">
        <v>0.000343953222361759</v>
      </c>
      <c r="AZ60" s="21">
        <v>0.0067204704329303</v>
      </c>
      <c r="BA60" s="21">
        <v>0</v>
      </c>
      <c r="BB60" s="21">
        <v>0.00517254489208689</v>
      </c>
      <c r="BC60" s="21">
        <v>0.103507245507185</v>
      </c>
      <c r="BD60" s="21">
        <v>0.0192598651809437</v>
      </c>
      <c r="BE60" s="21">
        <v>0.017469783078524</v>
      </c>
      <c r="BF60" s="21">
        <v>0.00741985160296794</v>
      </c>
      <c r="BG60" s="21">
        <v>0.000831940100312777</v>
      </c>
      <c r="BH60" s="21">
        <v>0</v>
      </c>
      <c r="BI60" s="21">
        <v>0</v>
      </c>
      <c r="BJ60" s="21">
        <v>0.00831177040709671</v>
      </c>
    </row>
    <row r="61" spans="1:62" s="21" customFormat="1" ht="13.5" customHeight="1">
      <c r="A61" s="29"/>
      <c r="B61" s="46" t="s">
        <v>57</v>
      </c>
      <c r="C61" s="20">
        <v>0.000119976244703549</v>
      </c>
      <c r="D61" s="21">
        <v>0.107841905565472</v>
      </c>
      <c r="E61" s="21">
        <v>0.0644257703081232</v>
      </c>
      <c r="F61" s="21">
        <v>0.0131021749610435</v>
      </c>
      <c r="G61" s="21">
        <v>0.001086124904364</v>
      </c>
      <c r="H61" s="21">
        <v>0.000914192894700782</v>
      </c>
      <c r="I61" s="21">
        <v>0.0162390256584605</v>
      </c>
      <c r="J61" s="21">
        <v>0.00488970661760295</v>
      </c>
      <c r="K61" s="21">
        <v>0.0507035492484474</v>
      </c>
      <c r="L61" s="21">
        <v>0.02249977500225</v>
      </c>
      <c r="M61" s="21">
        <v>0.000821276209276764</v>
      </c>
      <c r="N61" s="21">
        <v>0.0248404968099362</v>
      </c>
      <c r="O61" s="21">
        <v>0.0111183544835364</v>
      </c>
      <c r="P61" s="21">
        <v>0</v>
      </c>
      <c r="Q61" s="21">
        <v>0.0882964681412744</v>
      </c>
      <c r="R61" s="21">
        <v>0.0403847654023175</v>
      </c>
      <c r="S61" s="21">
        <v>0.0202154581737069</v>
      </c>
      <c r="T61" s="21">
        <v>0.0118322717961849</v>
      </c>
      <c r="U61" s="21">
        <v>0.0412826612822614</v>
      </c>
      <c r="V61" s="21">
        <v>0.00670306329992806</v>
      </c>
      <c r="W61" s="21">
        <v>0</v>
      </c>
      <c r="X61" s="21">
        <v>1.65002887550532E-05</v>
      </c>
      <c r="Y61" s="21">
        <v>0.0506207038678819</v>
      </c>
      <c r="Z61" s="21">
        <v>0.00130862421374996</v>
      </c>
      <c r="AA61" s="21">
        <v>0.000304507003361366</v>
      </c>
      <c r="AB61" s="21">
        <v>0.000454406057252761</v>
      </c>
      <c r="AC61" s="21">
        <v>0.0718504232079865</v>
      </c>
      <c r="AD61" s="21">
        <v>0.0139806990349518</v>
      </c>
      <c r="AE61" s="21">
        <v>0.0108910891089109</v>
      </c>
      <c r="AF61" s="21">
        <v>0.00267003871556138</v>
      </c>
      <c r="AG61" s="21">
        <v>0.0881550409291262</v>
      </c>
      <c r="AH61" s="21">
        <v>0.00157481259730092</v>
      </c>
      <c r="AI61" s="21">
        <v>0</v>
      </c>
      <c r="AJ61" s="21">
        <v>0.00149039942704645</v>
      </c>
      <c r="AK61" s="21">
        <v>0.00452903984355317</v>
      </c>
      <c r="AL61" s="21">
        <v>0.011325096293332</v>
      </c>
      <c r="AM61" s="21">
        <v>0.0025981740776632</v>
      </c>
      <c r="AN61" s="21">
        <v>0.0786861375187265</v>
      </c>
      <c r="AO61" s="21">
        <v>0.0032898618258033</v>
      </c>
      <c r="AP61" s="21">
        <v>0.00392939487318953</v>
      </c>
      <c r="AQ61" s="21">
        <v>0.0189682928536432</v>
      </c>
      <c r="AR61" s="21">
        <v>0.00808145466183913</v>
      </c>
      <c r="AS61" s="21">
        <v>0.0144615907749852</v>
      </c>
      <c r="AT61" s="21">
        <v>0.00507991872130046</v>
      </c>
      <c r="AU61" s="21">
        <v>0.0178973154026896</v>
      </c>
      <c r="AV61" s="21">
        <v>0.0013158052608214</v>
      </c>
      <c r="AW61" s="21">
        <v>0.00409000000000001</v>
      </c>
      <c r="AX61" s="21">
        <v>0.0031065871449704</v>
      </c>
      <c r="AY61" s="21">
        <v>0.00866382172024605</v>
      </c>
      <c r="AZ61" s="21">
        <v>0.0152810696748772</v>
      </c>
      <c r="BA61" s="21">
        <v>0</v>
      </c>
      <c r="BB61" s="21">
        <v>0.00776381979934122</v>
      </c>
      <c r="BC61" s="21">
        <v>0.0967067694738632</v>
      </c>
      <c r="BD61" s="21">
        <v>0.0258298191912657</v>
      </c>
      <c r="BE61" s="21">
        <v>0.0257144000640359</v>
      </c>
      <c r="BF61" s="21">
        <v>0.00499990000199996</v>
      </c>
      <c r="BG61" s="21">
        <v>0.00471566047244598</v>
      </c>
      <c r="BH61" s="21">
        <v>0</v>
      </c>
      <c r="BI61" s="21">
        <v>0</v>
      </c>
      <c r="BJ61" s="21">
        <v>0.0249753197431053</v>
      </c>
    </row>
    <row r="62" spans="1:62" s="21" customFormat="1" ht="13.5" customHeight="1">
      <c r="A62" s="29"/>
      <c r="B62" s="46" t="s">
        <v>58</v>
      </c>
      <c r="C62" s="20">
        <v>0.000357929130032254</v>
      </c>
      <c r="D62" s="21">
        <v>0.0547704951342712</v>
      </c>
      <c r="E62" s="21">
        <v>0.055422168867547</v>
      </c>
      <c r="F62" s="21">
        <v>0.0045107487842982</v>
      </c>
      <c r="G62" s="21">
        <v>0.00444051065872575</v>
      </c>
      <c r="H62" s="21">
        <v>0.00260054871577903</v>
      </c>
      <c r="I62" s="21">
        <v>0.0162990220586765</v>
      </c>
      <c r="J62" s="21">
        <v>0.00470971741695498</v>
      </c>
      <c r="K62" s="21">
        <v>0.0273019111337793</v>
      </c>
      <c r="L62" s="21">
        <v>0.010049899501005</v>
      </c>
      <c r="M62" s="21">
        <v>0.00619454075123594</v>
      </c>
      <c r="N62" s="21">
        <v>0.0127502550051001</v>
      </c>
      <c r="O62" s="21">
        <v>0.0057991417270244</v>
      </c>
      <c r="P62" s="21">
        <v>0</v>
      </c>
      <c r="Q62" s="21">
        <v>0.0481980720771169</v>
      </c>
      <c r="R62" s="21">
        <v>0.111013099545746</v>
      </c>
      <c r="S62" s="21">
        <v>0.00718193912356336</v>
      </c>
      <c r="T62" s="21">
        <v>0.00679130393035463</v>
      </c>
      <c r="U62" s="21">
        <v>0.0231202894784191</v>
      </c>
      <c r="V62" s="21">
        <v>0.00499228147263299</v>
      </c>
      <c r="W62" s="21">
        <v>0</v>
      </c>
      <c r="X62" s="21">
        <v>6.60011550202128E-05</v>
      </c>
      <c r="Y62" s="21">
        <v>0.0170669803949815</v>
      </c>
      <c r="Z62" s="21">
        <v>0.000727346944492523</v>
      </c>
      <c r="AA62" s="21">
        <v>0.000187219857053543</v>
      </c>
      <c r="AB62" s="21">
        <v>0.000817730724175123</v>
      </c>
      <c r="AC62" s="21">
        <v>0.112922083762204</v>
      </c>
      <c r="AD62" s="21">
        <v>0.00605030251512574</v>
      </c>
      <c r="AE62" s="21">
        <v>0.0148514851485148</v>
      </c>
      <c r="AF62" s="21">
        <v>0.00126901840076681</v>
      </c>
      <c r="AG62" s="21">
        <v>0.054971964298208</v>
      </c>
      <c r="AH62" s="21">
        <v>0.00130384484246375</v>
      </c>
      <c r="AI62" s="21">
        <v>0</v>
      </c>
      <c r="AJ62" s="21">
        <v>0.000994266463412194</v>
      </c>
      <c r="AK62" s="21">
        <v>0.00819826196846269</v>
      </c>
      <c r="AL62" s="21">
        <v>0.00639287679455755</v>
      </c>
      <c r="AM62" s="21">
        <v>0.00225015076010093</v>
      </c>
      <c r="AN62" s="21">
        <v>0.102708011224876</v>
      </c>
      <c r="AO62" s="21">
        <v>0.00164593087090342</v>
      </c>
      <c r="AP62" s="21">
        <v>0.00130979829106318</v>
      </c>
      <c r="AQ62" s="21">
        <v>0.0220880120789129</v>
      </c>
      <c r="AR62" s="21">
        <v>0.00309855774039327</v>
      </c>
      <c r="AS62" s="21">
        <v>0.0155617117882967</v>
      </c>
      <c r="AT62" s="21">
        <v>0.00444992880113918</v>
      </c>
      <c r="AU62" s="21">
        <v>0.00726890966355047</v>
      </c>
      <c r="AV62" s="21">
        <v>0.00295956198482625</v>
      </c>
      <c r="AW62" s="21">
        <v>0.00243</v>
      </c>
      <c r="AX62" s="21">
        <v>0.00233144064228139</v>
      </c>
      <c r="AY62" s="21">
        <v>0.00556924258300871</v>
      </c>
      <c r="AZ62" s="21">
        <v>0.005850409528667</v>
      </c>
      <c r="BA62" s="21">
        <v>0</v>
      </c>
      <c r="BB62" s="21">
        <v>0.00919452370566319</v>
      </c>
      <c r="BC62" s="21">
        <v>0.0329523066614663</v>
      </c>
      <c r="BD62" s="21">
        <v>0.0211998516010388</v>
      </c>
      <c r="BE62" s="21">
        <v>0.0172396542063556</v>
      </c>
      <c r="BF62" s="21">
        <v>0.00335993280134398</v>
      </c>
      <c r="BG62" s="21">
        <v>0.00560959610908014</v>
      </c>
      <c r="BH62" s="21">
        <v>0</v>
      </c>
      <c r="BI62" s="21">
        <v>0</v>
      </c>
      <c r="BJ62" s="21">
        <v>0.0130527802421916</v>
      </c>
    </row>
    <row r="63" spans="1:62" s="21" customFormat="1" ht="13.5" customHeight="1">
      <c r="A63" s="29"/>
      <c r="B63" s="46" t="s">
        <v>59</v>
      </c>
      <c r="C63" s="20">
        <v>0.0155869137910694</v>
      </c>
      <c r="D63" s="21">
        <v>0.00420643399400745</v>
      </c>
      <c r="E63" s="21">
        <v>0.0425170068027211</v>
      </c>
      <c r="F63" s="21">
        <v>0.0217036027980645</v>
      </c>
      <c r="G63" s="21">
        <v>0.00725983488101131</v>
      </c>
      <c r="H63" s="21">
        <v>0.0194941132578974</v>
      </c>
      <c r="I63" s="21">
        <v>0.0132592044477331</v>
      </c>
      <c r="J63" s="21">
        <v>0.0201687898726076</v>
      </c>
      <c r="K63" s="21">
        <v>0.0632044243097017</v>
      </c>
      <c r="L63" s="21">
        <v>0.001929980700193</v>
      </c>
      <c r="M63" s="21">
        <v>0.00337632444526639</v>
      </c>
      <c r="N63" s="21">
        <v>0.00113002260045199</v>
      </c>
      <c r="O63" s="21">
        <v>0.0042173758283774</v>
      </c>
      <c r="P63" s="21">
        <v>0.0013998600139986</v>
      </c>
      <c r="Q63" s="21">
        <v>0.104895804167833</v>
      </c>
      <c r="R63" s="21">
        <v>0.0121734364655029</v>
      </c>
      <c r="S63" s="21">
        <v>0.0193252178088084</v>
      </c>
      <c r="T63" s="21">
        <v>0.0241446357700679</v>
      </c>
      <c r="U63" s="21">
        <v>0.0130645129045801</v>
      </c>
      <c r="V63" s="21">
        <v>0.00157071781804285</v>
      </c>
      <c r="W63" s="21">
        <v>0.000100060036021613</v>
      </c>
      <c r="X63" s="21">
        <v>0</v>
      </c>
      <c r="Y63" s="21">
        <v>0.00241098609331218</v>
      </c>
      <c r="Z63" s="21">
        <v>0</v>
      </c>
      <c r="AA63" s="21">
        <v>0.0120883685717603</v>
      </c>
      <c r="AB63" s="21">
        <v>0.000200178879847031</v>
      </c>
      <c r="AC63" s="21">
        <v>0.0581898490041871</v>
      </c>
      <c r="AD63" s="21">
        <v>0.0368418420921046</v>
      </c>
      <c r="AE63" s="21">
        <v>0.104810481048105</v>
      </c>
      <c r="AF63" s="21">
        <v>0.00775911250713135</v>
      </c>
      <c r="AG63" s="21">
        <v>0.0269462574087216</v>
      </c>
      <c r="AH63" s="21">
        <v>0.0175579106086376</v>
      </c>
      <c r="AI63" s="21">
        <v>0.0118916758269212</v>
      </c>
      <c r="AJ63" s="21">
        <v>0.0522139933502179</v>
      </c>
      <c r="AK63" s="21">
        <v>0.0755839761970462</v>
      </c>
      <c r="AL63" s="21">
        <v>0.0163473563103397</v>
      </c>
      <c r="AM63" s="21">
        <v>0.0090476061896147</v>
      </c>
      <c r="AN63" s="21">
        <v>0.102808019025484</v>
      </c>
      <c r="AO63" s="21">
        <v>0.0351985216620902</v>
      </c>
      <c r="AP63" s="21">
        <v>0.000189970744505343</v>
      </c>
      <c r="AQ63" s="21">
        <v>0.0600945914867662</v>
      </c>
      <c r="AR63" s="21">
        <v>0.00689824168350303</v>
      </c>
      <c r="AS63" s="21">
        <v>0.130514356579224</v>
      </c>
      <c r="AT63" s="21">
        <v>0.0875985984224252</v>
      </c>
      <c r="AU63" s="21">
        <v>0.025476178573214</v>
      </c>
      <c r="AV63" s="21">
        <v>0.0133880185732512</v>
      </c>
      <c r="AW63" s="21">
        <v>0.049</v>
      </c>
      <c r="AX63" s="21">
        <v>0.0152828884659201</v>
      </c>
      <c r="AY63" s="21">
        <v>0.0118923826359615</v>
      </c>
      <c r="AZ63" s="21">
        <v>0.00739051733621353</v>
      </c>
      <c r="BA63" s="21">
        <v>0.0026002600260026</v>
      </c>
      <c r="BB63" s="21">
        <v>0.000998491257698788</v>
      </c>
      <c r="BC63" s="21">
        <v>0.00298020861460301</v>
      </c>
      <c r="BD63" s="21">
        <v>0.00812694311139822</v>
      </c>
      <c r="BE63" s="21">
        <v>0.0627351316737373</v>
      </c>
      <c r="BF63" s="21">
        <v>0.00769984600307994</v>
      </c>
      <c r="BG63" s="21">
        <v>0.00938332440064316</v>
      </c>
      <c r="BH63" s="21">
        <v>0</v>
      </c>
      <c r="BI63" s="21">
        <v>0.016411477032933</v>
      </c>
      <c r="BJ63" s="21">
        <v>0.0121595899926684</v>
      </c>
    </row>
    <row r="64" spans="1:62" s="21" customFormat="1" ht="13.5" customHeight="1">
      <c r="A64" s="29"/>
      <c r="B64" s="46" t="s">
        <v>60</v>
      </c>
      <c r="C64" s="20">
        <v>0.0371926358581001</v>
      </c>
      <c r="D64" s="21">
        <v>0.0256861628640652</v>
      </c>
      <c r="E64" s="21">
        <v>0.0745298119247698</v>
      </c>
      <c r="F64" s="21">
        <v>0.0582096628040255</v>
      </c>
      <c r="G64" s="21">
        <v>0.0586067397750741</v>
      </c>
      <c r="H64" s="21">
        <v>0.0716151107883764</v>
      </c>
      <c r="I64" s="21">
        <v>0.0690958542487451</v>
      </c>
      <c r="J64" s="21">
        <v>0.0578965262084275</v>
      </c>
      <c r="K64" s="21">
        <v>0.0869060834258397</v>
      </c>
      <c r="L64" s="21">
        <v>0.022109778902211</v>
      </c>
      <c r="M64" s="21">
        <v>0.0116097683111873</v>
      </c>
      <c r="N64" s="21">
        <v>0.00992019840396807</v>
      </c>
      <c r="O64" s="21">
        <v>0.0120582153841231</v>
      </c>
      <c r="P64" s="21">
        <v>0.0636936306369363</v>
      </c>
      <c r="Q64" s="21">
        <v>0.184892604295828</v>
      </c>
      <c r="R64" s="21">
        <v>0.0783092404903779</v>
      </c>
      <c r="S64" s="21">
        <v>0.123933462034749</v>
      </c>
      <c r="T64" s="21">
        <v>0.0830159390602996</v>
      </c>
      <c r="U64" s="21">
        <v>0.040383039123568</v>
      </c>
      <c r="V64" s="21">
        <v>0.0627286670008194</v>
      </c>
      <c r="W64" s="21">
        <v>0.288873323994397</v>
      </c>
      <c r="X64" s="21">
        <v>0.303405309592918</v>
      </c>
      <c r="Y64" s="21">
        <v>0.110245090241909</v>
      </c>
      <c r="Z64" s="21">
        <v>0.203296972655957</v>
      </c>
      <c r="AA64" s="21">
        <v>0.467550123271388</v>
      </c>
      <c r="AB64" s="21">
        <v>0.332597208865842</v>
      </c>
      <c r="AC64" s="21">
        <v>0.309786247489232</v>
      </c>
      <c r="AD64" s="21">
        <v>0.132306615330767</v>
      </c>
      <c r="AE64" s="21">
        <v>0.13981398139814</v>
      </c>
      <c r="AF64" s="21">
        <v>0.0426006177089568</v>
      </c>
      <c r="AG64" s="21">
        <v>0.0397797123467031</v>
      </c>
      <c r="AH64" s="21">
        <v>0.0352957997998238</v>
      </c>
      <c r="AI64" s="21">
        <v>0.0290796442490257</v>
      </c>
      <c r="AJ64" s="21">
        <v>0.0752201590026127</v>
      </c>
      <c r="AK64" s="21">
        <v>0.115275561580945</v>
      </c>
      <c r="AL64" s="21">
        <v>0.0481216547446351</v>
      </c>
      <c r="AM64" s="21">
        <v>0.0495033167222204</v>
      </c>
      <c r="AN64" s="21">
        <v>0.0886069113390845</v>
      </c>
      <c r="AO64" s="21">
        <v>0.0464980470820225</v>
      </c>
      <c r="AP64" s="21">
        <v>0.0232564185115492</v>
      </c>
      <c r="AQ64" s="21">
        <v>0.0974912257896789</v>
      </c>
      <c r="AR64" s="21">
        <v>0.0534096137304715</v>
      </c>
      <c r="AS64" s="21">
        <v>0.131314444588905</v>
      </c>
      <c r="AT64" s="21">
        <v>0.11179821122862</v>
      </c>
      <c r="AU64" s="21">
        <v>0.0681897715342698</v>
      </c>
      <c r="AV64" s="21">
        <v>0.0476929414446662</v>
      </c>
      <c r="AW64" s="21">
        <v>0.0665</v>
      </c>
      <c r="AX64" s="21">
        <v>0.0482091115220777</v>
      </c>
      <c r="AY64" s="21">
        <v>0.0586920178855676</v>
      </c>
      <c r="AZ64" s="21">
        <v>0.0388027161901333</v>
      </c>
      <c r="BA64" s="21">
        <v>0.0379037903790379</v>
      </c>
      <c r="BB64" s="21">
        <v>0.0222509474661533</v>
      </c>
      <c r="BC64" s="21">
        <v>0.0308021561509306</v>
      </c>
      <c r="BD64" s="21">
        <v>0.0358997487017591</v>
      </c>
      <c r="BE64" s="21">
        <v>0.147882814376051</v>
      </c>
      <c r="BF64" s="21">
        <v>0.0652986940261195</v>
      </c>
      <c r="BG64" s="21">
        <v>0.0380972569974962</v>
      </c>
      <c r="BH64" s="21">
        <v>0</v>
      </c>
      <c r="BI64" s="21">
        <v>0.079607164644818</v>
      </c>
      <c r="BJ64" s="21">
        <v>0.0828176401573535</v>
      </c>
    </row>
    <row r="65" spans="1:62" s="21" customFormat="1" ht="13.5" customHeight="1">
      <c r="A65" s="29"/>
      <c r="B65" s="46" t="s">
        <v>61</v>
      </c>
      <c r="C65" s="20">
        <v>0.0700861229476564</v>
      </c>
      <c r="D65" s="21">
        <v>0.0277850322031522</v>
      </c>
      <c r="E65" s="21">
        <v>0.0517206882753101</v>
      </c>
      <c r="F65" s="21">
        <v>0.0722119871898735</v>
      </c>
      <c r="G65" s="21">
        <v>0.0984113173014897</v>
      </c>
      <c r="H65" s="21">
        <v>0.0966203869016363</v>
      </c>
      <c r="I65" s="21">
        <v>0.105393676379417</v>
      </c>
      <c r="J65" s="21">
        <v>0.0715957042577445</v>
      </c>
      <c r="K65" s="21">
        <v>0.0622043543048014</v>
      </c>
      <c r="L65" s="21">
        <v>0.03359966400336</v>
      </c>
      <c r="M65" s="21">
        <v>0.0174446260510612</v>
      </c>
      <c r="N65" s="21">
        <v>0.0200404008080162</v>
      </c>
      <c r="O65" s="21">
        <v>0.018457268324288</v>
      </c>
      <c r="P65" s="21">
        <v>0.127087291270873</v>
      </c>
      <c r="Q65" s="21">
        <v>0.0847966081356745</v>
      </c>
      <c r="R65" s="21">
        <v>0.160218905830888</v>
      </c>
      <c r="S65" s="21">
        <v>0.150040510937953</v>
      </c>
      <c r="T65" s="21">
        <v>0.0731140378952759</v>
      </c>
      <c r="U65" s="21">
        <v>0.0512784630455208</v>
      </c>
      <c r="V65" s="21">
        <v>0.0938428861989929</v>
      </c>
      <c r="W65" s="21">
        <v>0.696417850710426</v>
      </c>
      <c r="X65" s="21">
        <v>0.685011987709785</v>
      </c>
      <c r="Y65" s="21">
        <v>0.189077332629045</v>
      </c>
      <c r="Z65" s="21">
        <v>0.739352671224174</v>
      </c>
      <c r="AA65" s="21">
        <v>0.505513594819065</v>
      </c>
      <c r="AB65" s="21">
        <v>0.656586725898263</v>
      </c>
      <c r="AC65" s="21">
        <v>0.231040581998421</v>
      </c>
      <c r="AD65" s="21">
        <v>0.0708035401770088</v>
      </c>
      <c r="AE65" s="21">
        <v>0.0463046304630463</v>
      </c>
      <c r="AF65" s="21">
        <v>0.0516007482108491</v>
      </c>
      <c r="AG65" s="21">
        <v>0.0232581383494417</v>
      </c>
      <c r="AH65" s="21">
        <v>0.0407951453777001</v>
      </c>
      <c r="AI65" s="21">
        <v>0.0410712501249125</v>
      </c>
      <c r="AJ65" s="21">
        <v>0.0708189794865024</v>
      </c>
      <c r="AK65" s="21">
        <v>0.0988790376440195</v>
      </c>
      <c r="AL65" s="21">
        <v>0.067830523735681</v>
      </c>
      <c r="AM65" s="21">
        <v>0.118307926631084</v>
      </c>
      <c r="AN65" s="21">
        <v>0.0802062560879749</v>
      </c>
      <c r="AO65" s="21">
        <v>0.0648972743144788</v>
      </c>
      <c r="AP65" s="21">
        <v>0.0549915313041792</v>
      </c>
      <c r="AQ65" s="21">
        <v>0.102790748832605</v>
      </c>
      <c r="AR65" s="21">
        <v>0.109019623532236</v>
      </c>
      <c r="AS65" s="21">
        <v>0.122613487483623</v>
      </c>
      <c r="AT65" s="21">
        <v>0.106998288027392</v>
      </c>
      <c r="AU65" s="21">
        <v>0.0865870119482078</v>
      </c>
      <c r="AV65" s="21">
        <v>0.0549918612045417</v>
      </c>
      <c r="AW65" s="21">
        <v>0.0758</v>
      </c>
      <c r="AX65" s="21">
        <v>0.078314801497483</v>
      </c>
      <c r="AY65" s="21">
        <v>0.0779893934424918</v>
      </c>
      <c r="AZ65" s="21">
        <v>0.0927064894542618</v>
      </c>
      <c r="BA65" s="21">
        <v>0.0686068606860686</v>
      </c>
      <c r="BB65" s="21">
        <v>0.0320157517498609</v>
      </c>
      <c r="BC65" s="21">
        <v>0.0442030942165952</v>
      </c>
      <c r="BD65" s="21">
        <v>0.0487996584023912</v>
      </c>
      <c r="BE65" s="21">
        <v>0.194108700872489</v>
      </c>
      <c r="BF65" s="21">
        <v>0.0824983500329993</v>
      </c>
      <c r="BG65" s="21">
        <v>0.0426969258213409</v>
      </c>
      <c r="BH65" s="21">
        <v>0.00988714670927794</v>
      </c>
      <c r="BI65" s="21">
        <v>0.0997089738076427</v>
      </c>
      <c r="BJ65" s="21">
        <v>0.119825522836364</v>
      </c>
    </row>
    <row r="66" spans="1:62" s="21" customFormat="1" ht="13.5" customHeight="1">
      <c r="A66" s="29"/>
      <c r="B66" s="46" t="s">
        <v>62</v>
      </c>
      <c r="C66" s="20">
        <v>0.1808641888906</v>
      </c>
      <c r="D66" s="21">
        <v>0.0370800249905375</v>
      </c>
      <c r="E66" s="21">
        <v>0.0453181272509003</v>
      </c>
      <c r="F66" s="21">
        <v>0.10121680198913</v>
      </c>
      <c r="G66" s="21">
        <v>0.130214974722093</v>
      </c>
      <c r="H66" s="21">
        <v>0.138429208563007</v>
      </c>
      <c r="I66" s="21">
        <v>0.110093394396336</v>
      </c>
      <c r="J66" s="21">
        <v>0.0948943063416195</v>
      </c>
      <c r="K66" s="21">
        <v>0.0581040672847099</v>
      </c>
      <c r="L66" s="21">
        <v>0.0722992770072299</v>
      </c>
      <c r="M66" s="21">
        <v>0.0538525397567124</v>
      </c>
      <c r="N66" s="21">
        <v>0.0467009340186804</v>
      </c>
      <c r="O66" s="21">
        <v>0.056691609641773</v>
      </c>
      <c r="P66" s="21">
        <v>0.121487851214879</v>
      </c>
      <c r="Q66" s="21">
        <v>0.0289988400463982</v>
      </c>
      <c r="R66" s="21">
        <v>0.178521065485727</v>
      </c>
      <c r="S66" s="21">
        <v>0.0298580616766527</v>
      </c>
      <c r="T66" s="21">
        <v>0.117222506721291</v>
      </c>
      <c r="U66" s="21">
        <v>0.0278882869194938</v>
      </c>
      <c r="V66" s="21">
        <v>0.0371169624518405</v>
      </c>
      <c r="W66" s="21">
        <v>0.0146087652591555</v>
      </c>
      <c r="X66" s="21">
        <v>0.011500201253522</v>
      </c>
      <c r="Y66" s="21">
        <v>0.0192288646056238</v>
      </c>
      <c r="Z66" s="21">
        <v>0.0473185709583471</v>
      </c>
      <c r="AA66" s="21">
        <v>0.0110893298468214</v>
      </c>
      <c r="AB66" s="21">
        <v>0.00929830896889456</v>
      </c>
      <c r="AC66" s="21">
        <v>0.0269514035315632</v>
      </c>
      <c r="AD66" s="21">
        <v>0.0166808340417021</v>
      </c>
      <c r="AE66" s="21">
        <v>0.098009800980098</v>
      </c>
      <c r="AF66" s="21">
        <v>0.122001769025651</v>
      </c>
      <c r="AG66" s="21">
        <v>0.0152822060749018</v>
      </c>
      <c r="AH66" s="21">
        <v>0.0657921707316829</v>
      </c>
      <c r="AI66" s="21">
        <v>0.0792445288298191</v>
      </c>
      <c r="AJ66" s="21">
        <v>0.0807216333977506</v>
      </c>
      <c r="AK66" s="21">
        <v>0.114775667558478</v>
      </c>
      <c r="AL66" s="21">
        <v>0.0792356560452204</v>
      </c>
      <c r="AM66" s="21">
        <v>0.181912188116604</v>
      </c>
      <c r="AN66" s="21">
        <v>0.092307199961597</v>
      </c>
      <c r="AO66" s="21">
        <v>0.0816965687441127</v>
      </c>
      <c r="AP66" s="21">
        <v>0.085986758039262</v>
      </c>
      <c r="AQ66" s="21">
        <v>0.099991000809927</v>
      </c>
      <c r="AR66" s="21">
        <v>0.161329039227061</v>
      </c>
      <c r="AS66" s="21">
        <v>0.125213773515087</v>
      </c>
      <c r="AT66" s="21">
        <v>0.121598054431129</v>
      </c>
      <c r="AU66" s="21">
        <v>0.102984552317152</v>
      </c>
      <c r="AV66" s="21">
        <v>0.0999852021900759</v>
      </c>
      <c r="AW66" s="21">
        <v>0.093</v>
      </c>
      <c r="AX66" s="21">
        <v>0.105619962172851</v>
      </c>
      <c r="AY66" s="21">
        <v>0.105785613156611</v>
      </c>
      <c r="AZ66" s="21">
        <v>0.114508015561089</v>
      </c>
      <c r="BA66" s="21">
        <v>0.0893089308930893</v>
      </c>
      <c r="BB66" s="21">
        <v>0.033616539337354</v>
      </c>
      <c r="BC66" s="21">
        <v>0.066904683327833</v>
      </c>
      <c r="BD66" s="21">
        <v>0.0855994008041943</v>
      </c>
      <c r="BE66" s="21">
        <v>0.0998559193148163</v>
      </c>
      <c r="BF66" s="21">
        <v>0.161596768064639</v>
      </c>
      <c r="BG66" s="21">
        <v>0.0870937292514939</v>
      </c>
      <c r="BH66" s="21">
        <v>0.0180765005492859</v>
      </c>
      <c r="BI66" s="21">
        <v>0.0473042573831645</v>
      </c>
      <c r="BJ66" s="21">
        <v>0.120125586749978</v>
      </c>
    </row>
    <row r="67" spans="1:62" s="21" customFormat="1" ht="13.5" customHeight="1">
      <c r="A67" s="29"/>
      <c r="B67" s="46" t="s">
        <v>63</v>
      </c>
      <c r="C67" s="20">
        <v>0.192861813360954</v>
      </c>
      <c r="D67" s="21">
        <v>0.0490735640710349</v>
      </c>
      <c r="E67" s="21">
        <v>0.0333133253301321</v>
      </c>
      <c r="F67" s="21">
        <v>0.119219790485221</v>
      </c>
      <c r="G67" s="21">
        <v>0.132815273756482</v>
      </c>
      <c r="H67" s="21">
        <v>0.137729060831836</v>
      </c>
      <c r="I67" s="21">
        <v>0.110193388396696</v>
      </c>
      <c r="J67" s="21">
        <v>0.117092974421535</v>
      </c>
      <c r="K67" s="21">
        <v>0.0237816647165302</v>
      </c>
      <c r="L67" s="21">
        <v>0.12809871901281</v>
      </c>
      <c r="M67" s="21">
        <v>0.117896098168684</v>
      </c>
      <c r="N67" s="21">
        <v>0.0788015760315206</v>
      </c>
      <c r="O67" s="21">
        <v>0.116882701360199</v>
      </c>
      <c r="P67" s="21">
        <v>0.148485151484852</v>
      </c>
      <c r="Q67" s="21">
        <v>0.0198492060317587</v>
      </c>
      <c r="R67" s="21">
        <v>0.0772091106750597</v>
      </c>
      <c r="S67" s="21">
        <v>0.0157742590499435</v>
      </c>
      <c r="T67" s="21">
        <v>0.151929170400717</v>
      </c>
      <c r="U67" s="21">
        <v>0.0212110913416365</v>
      </c>
      <c r="V67" s="21">
        <v>0.0398181969159906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0.0269813828458364</v>
      </c>
      <c r="AD67" s="21">
        <v>0.0226011300565028</v>
      </c>
      <c r="AE67" s="21">
        <v>0.120912091209121</v>
      </c>
      <c r="AF67" s="21">
        <v>0.157102277983031</v>
      </c>
      <c r="AG67" s="21">
        <v>0.0183306513678025</v>
      </c>
      <c r="AH67" s="21">
        <v>0.109187006746197</v>
      </c>
      <c r="AI67" s="21">
        <v>0.110822424302988</v>
      </c>
      <c r="AJ67" s="21">
        <v>0.103627772242961</v>
      </c>
      <c r="AK67" s="21">
        <v>0.121274289850552</v>
      </c>
      <c r="AL67" s="21">
        <v>0.0760342153969287</v>
      </c>
      <c r="AM67" s="21">
        <v>0.139009313624013</v>
      </c>
      <c r="AN67" s="21">
        <v>0.0964075197865433</v>
      </c>
      <c r="AO67" s="21">
        <v>0.0802966275416433</v>
      </c>
      <c r="AP67" s="21">
        <v>0.113182569884238</v>
      </c>
      <c r="AQ67" s="21">
        <v>0.0895919367256947</v>
      </c>
      <c r="AR67" s="21">
        <v>0.138424916484967</v>
      </c>
      <c r="AS67" s="21">
        <v>0.0996109572052926</v>
      </c>
      <c r="AT67" s="21">
        <v>0.111298219228492</v>
      </c>
      <c r="AU67" s="21">
        <v>0.11268309753537</v>
      </c>
      <c r="AV67" s="21">
        <v>0.148278054847883</v>
      </c>
      <c r="AW67" s="21">
        <v>0.0942</v>
      </c>
      <c r="AX67" s="21">
        <v>0.10271941396924</v>
      </c>
      <c r="AY67" s="21">
        <v>0.0927873809161954</v>
      </c>
      <c r="AZ67" s="21">
        <v>0.11710819757383</v>
      </c>
      <c r="BA67" s="21">
        <v>0.0966096609660966</v>
      </c>
      <c r="BB67" s="21">
        <v>0.0450221508982419</v>
      </c>
      <c r="BC67" s="21">
        <v>0.0878061464302501</v>
      </c>
      <c r="BD67" s="21">
        <v>0.111899216705483</v>
      </c>
      <c r="BE67" s="21">
        <v>0.061634515328584</v>
      </c>
      <c r="BF67" s="21">
        <v>0.208995820083598</v>
      </c>
      <c r="BG67" s="21">
        <v>0.135690230303418</v>
      </c>
      <c r="BH67" s="21">
        <v>0.0254668930390492</v>
      </c>
      <c r="BI67" s="21">
        <v>0.0550049504455401</v>
      </c>
      <c r="BJ67" s="21">
        <v>0.102521837151313</v>
      </c>
    </row>
    <row r="68" spans="1:62" s="21" customFormat="1" ht="13.5" customHeight="1">
      <c r="A68" s="29"/>
      <c r="B68" s="46" t="s">
        <v>64</v>
      </c>
      <c r="C68" s="20">
        <v>0.137972681409081</v>
      </c>
      <c r="D68" s="21">
        <v>0.0602675338794991</v>
      </c>
      <c r="E68" s="21">
        <v>0.0399159663865547</v>
      </c>
      <c r="F68" s="21">
        <v>0.147224439256917</v>
      </c>
      <c r="G68" s="21">
        <v>0.13651569930542</v>
      </c>
      <c r="H68" s="21">
        <v>0.137829081936289</v>
      </c>
      <c r="I68" s="21">
        <v>0.119592824430534</v>
      </c>
      <c r="J68" s="21">
        <v>0.154790712557247</v>
      </c>
      <c r="K68" s="21">
        <v>0.0119908393587552</v>
      </c>
      <c r="L68" s="21">
        <v>0.16379836201638</v>
      </c>
      <c r="M68" s="21">
        <v>0.195128033663932</v>
      </c>
      <c r="N68" s="21">
        <v>0.143102862057241</v>
      </c>
      <c r="O68" s="21">
        <v>0.172674444182261</v>
      </c>
      <c r="P68" s="21">
        <v>0.13988601139886</v>
      </c>
      <c r="Q68" s="21">
        <v>0.0131194752209912</v>
      </c>
      <c r="R68" s="21">
        <v>0.0612072224522494</v>
      </c>
      <c r="S68" s="21">
        <v>0.0552149080251667</v>
      </c>
      <c r="T68" s="21">
        <v>0.1148220458328</v>
      </c>
      <c r="U68" s="21">
        <v>0.0277883289018612</v>
      </c>
      <c r="V68" s="21">
        <v>0.0688314559753807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0.0246829687515614</v>
      </c>
      <c r="AD68" s="21">
        <v>0.0278013900695035</v>
      </c>
      <c r="AE68" s="21">
        <v>0.11041104110411</v>
      </c>
      <c r="AF68" s="21">
        <v>0.132301918377817</v>
      </c>
      <c r="AG68" s="21">
        <v>0.0262865938371431</v>
      </c>
      <c r="AH68" s="21">
        <v>0.146282592371508</v>
      </c>
      <c r="AI68" s="21">
        <v>0.16288597981413</v>
      </c>
      <c r="AJ68" s="21">
        <v>0.139337342407765</v>
      </c>
      <c r="AK68" s="21">
        <v>0.116775243648346</v>
      </c>
      <c r="AL68" s="21">
        <v>0.10194587564404</v>
      </c>
      <c r="AM68" s="21">
        <v>0.121608147745899</v>
      </c>
      <c r="AN68" s="21">
        <v>0.102908026826092</v>
      </c>
      <c r="AO68" s="21">
        <v>0.101795724579568</v>
      </c>
      <c r="AP68" s="21">
        <v>0.168274085790788</v>
      </c>
      <c r="AQ68" s="21">
        <v>0.102190802827745</v>
      </c>
      <c r="AR68" s="21">
        <v>0.140025204536817</v>
      </c>
      <c r="AS68" s="21">
        <v>0.0878096590624969</v>
      </c>
      <c r="AT68" s="21">
        <v>0.107798275227596</v>
      </c>
      <c r="AU68" s="21">
        <v>0.126181072839074</v>
      </c>
      <c r="AV68" s="21">
        <v>0.160476249515072</v>
      </c>
      <c r="AW68" s="21">
        <v>0.1192</v>
      </c>
      <c r="AX68" s="21">
        <v>0.1326250661375</v>
      </c>
      <c r="AY68" s="21">
        <v>0.126182839133878</v>
      </c>
      <c r="AZ68" s="21">
        <v>0.166811676817377</v>
      </c>
      <c r="BA68" s="21">
        <v>0.127912791279128</v>
      </c>
      <c r="BB68" s="21">
        <v>0.0619304697911373</v>
      </c>
      <c r="BC68" s="21">
        <v>0.126208834618423</v>
      </c>
      <c r="BD68" s="21">
        <v>0.139299024906826</v>
      </c>
      <c r="BE68" s="21">
        <v>0.060934123108941</v>
      </c>
      <c r="BF68" s="21">
        <v>0.120397592048159</v>
      </c>
      <c r="BG68" s="21">
        <v>0.154188898399315</v>
      </c>
      <c r="BH68" s="21">
        <v>0.0449415759512633</v>
      </c>
      <c r="BI68" s="21">
        <v>0.0813073176585893</v>
      </c>
      <c r="BJ68" s="21">
        <v>0.104922348460222</v>
      </c>
    </row>
    <row r="69" spans="1:62" s="21" customFormat="1" ht="13.5" customHeight="1">
      <c r="A69" s="29"/>
      <c r="B69" s="46" t="s">
        <v>65</v>
      </c>
      <c r="C69" s="20">
        <v>0.105589117067936</v>
      </c>
      <c r="D69" s="21">
        <v>0.0644711765377829</v>
      </c>
      <c r="E69" s="21">
        <v>0.0429215436082507</v>
      </c>
      <c r="F69" s="21">
        <v>0.154539535390247</v>
      </c>
      <c r="G69" s="21">
        <v>0.140129719847002</v>
      </c>
      <c r="H69" s="21">
        <v>0.135741194108198</v>
      </c>
      <c r="I69" s="21">
        <v>0.114003977249184</v>
      </c>
      <c r="J69" s="21">
        <v>0.169405305058475</v>
      </c>
      <c r="K69" s="21">
        <v>0.0114319632096645</v>
      </c>
      <c r="L69" s="21">
        <v>0.168213621101676</v>
      </c>
      <c r="M69" s="21">
        <v>0.215828434875937</v>
      </c>
      <c r="N69" s="21">
        <v>0.172718037663445</v>
      </c>
      <c r="O69" s="21">
        <v>0.193789612875228</v>
      </c>
      <c r="P69" s="21">
        <v>0.111299115320105</v>
      </c>
      <c r="Q69" s="21">
        <v>0.0140609531177627</v>
      </c>
      <c r="R69" s="21">
        <v>0.0742161968415876</v>
      </c>
      <c r="S69" s="21">
        <v>0.111742520138033</v>
      </c>
      <c r="T69" s="21">
        <v>0.0963281679837089</v>
      </c>
      <c r="U69" s="21">
        <v>0.0376887856792209</v>
      </c>
      <c r="V69" s="21">
        <v>0.145385454825985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0.0291831125906336</v>
      </c>
      <c r="AD69" s="21">
        <v>0.0622123959378396</v>
      </c>
      <c r="AE69" s="21">
        <v>0.110821161208867</v>
      </c>
      <c r="AF69" s="21">
        <v>0.128515228421633</v>
      </c>
      <c r="AG69" s="21">
        <v>0.0336863458001154</v>
      </c>
      <c r="AH69" s="21">
        <v>0.158096969655296</v>
      </c>
      <c r="AI69" s="21">
        <v>0.204175721470563</v>
      </c>
      <c r="AJ69" s="21">
        <v>0.142251488349699</v>
      </c>
      <c r="AK69" s="21">
        <v>0.11338683485846</v>
      </c>
      <c r="AL69" s="21">
        <v>0.122566470816361</v>
      </c>
      <c r="AM69" s="21">
        <v>0.128120324543405</v>
      </c>
      <c r="AN69" s="21">
        <v>0.0984157618554738</v>
      </c>
      <c r="AO69" s="21">
        <v>0.118006433473795</v>
      </c>
      <c r="AP69" s="21">
        <v>0.200386252822882</v>
      </c>
      <c r="AQ69" s="21">
        <v>0.127801585909937</v>
      </c>
      <c r="AR69" s="21">
        <v>0.146839057586113</v>
      </c>
      <c r="AS69" s="21">
        <v>0.0788155367832249</v>
      </c>
      <c r="AT69" s="21">
        <v>0.107308380618533</v>
      </c>
      <c r="AU69" s="21">
        <v>0.135392243879659</v>
      </c>
      <c r="AV69" s="21">
        <v>0.160791173866372</v>
      </c>
      <c r="AW69" s="21">
        <v>0.143613974126756</v>
      </c>
      <c r="AX69" s="21">
        <v>0.16924858341153</v>
      </c>
      <c r="AY69" s="21">
        <v>0.174793414240987</v>
      </c>
      <c r="AZ69" s="21">
        <v>0.186828122768206</v>
      </c>
      <c r="BA69" s="21">
        <v>0.163934041046349</v>
      </c>
      <c r="BB69" s="21">
        <v>0.0690399301858656</v>
      </c>
      <c r="BC69" s="21">
        <v>0.148023412771809</v>
      </c>
      <c r="BD69" s="21">
        <v>0.147811942609809</v>
      </c>
      <c r="BE69" s="21">
        <v>0.0631423560126836</v>
      </c>
      <c r="BF69" s="21">
        <v>0.0886071808966419</v>
      </c>
      <c r="BG69" s="21">
        <v>0.169504428030201</v>
      </c>
      <c r="BH69" s="21">
        <v>0.0935947376715239</v>
      </c>
      <c r="BI69" s="21">
        <v>0.116524812097504</v>
      </c>
      <c r="BJ69" s="21">
        <v>0.124538968757325</v>
      </c>
    </row>
    <row r="70" spans="1:62" s="21" customFormat="1" ht="13.5" customHeight="1">
      <c r="A70" s="29"/>
      <c r="B70" s="46" t="s">
        <v>66</v>
      </c>
      <c r="C70" s="20">
        <v>0.106459257946144</v>
      </c>
      <c r="D70" s="21">
        <v>0.0597567682374635</v>
      </c>
      <c r="E70" s="21">
        <v>0.0463099756160429</v>
      </c>
      <c r="F70" s="21">
        <v>0.139497400911428</v>
      </c>
      <c r="G70" s="21">
        <v>0.14069020202421</v>
      </c>
      <c r="H70" s="21">
        <v>0.128003376217213</v>
      </c>
      <c r="I70" s="21">
        <v>0.112572456363764</v>
      </c>
      <c r="J70" s="21">
        <v>0.155561938104818</v>
      </c>
      <c r="K70" s="21">
        <v>0.0123785807774831</v>
      </c>
      <c r="L70" s="21">
        <v>0.155469735532255</v>
      </c>
      <c r="M70" s="21">
        <v>0.186201485936178</v>
      </c>
      <c r="N70" s="21">
        <v>0.143676342529215</v>
      </c>
      <c r="O70" s="21">
        <v>0.187637574760786</v>
      </c>
      <c r="P70" s="21">
        <v>0.108269177645142</v>
      </c>
      <c r="Q70" s="21">
        <v>0.0161663678720601</v>
      </c>
      <c r="R70" s="21">
        <v>0.0777948155960502</v>
      </c>
      <c r="S70" s="21">
        <v>0.129411049889492</v>
      </c>
      <c r="T70" s="21">
        <v>0.104700771698745</v>
      </c>
      <c r="U70" s="21">
        <v>0.0519685723298977</v>
      </c>
      <c r="V70" s="21">
        <v>0.209056951077407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0.0347695838455329</v>
      </c>
      <c r="AD70" s="21">
        <v>0.102686172650326</v>
      </c>
      <c r="AE70" s="21">
        <v>0.101491409354327</v>
      </c>
      <c r="AF70" s="21">
        <v>0.143075653973325</v>
      </c>
      <c r="AG70" s="21">
        <v>0.0377737563500223</v>
      </c>
      <c r="AH70" s="21">
        <v>0.16684933016828</v>
      </c>
      <c r="AI70" s="21">
        <v>0.185735662673353</v>
      </c>
      <c r="AJ70" s="21">
        <v>0.140011674960477</v>
      </c>
      <c r="AK70" s="21">
        <v>0.111855626601658</v>
      </c>
      <c r="AL70" s="21">
        <v>0.113430106702154</v>
      </c>
      <c r="AM70" s="21">
        <v>0.1188860130183</v>
      </c>
      <c r="AN70" s="21">
        <v>0.0788915864470209</v>
      </c>
      <c r="AO70" s="21">
        <v>0.11707346284135</v>
      </c>
      <c r="AP70" s="21">
        <v>0.167043424081005</v>
      </c>
      <c r="AQ70" s="21">
        <v>0.135162873458969</v>
      </c>
      <c r="AR70" s="21">
        <v>0.124199425146376</v>
      </c>
      <c r="AS70" s="21">
        <v>0.0697947903395413</v>
      </c>
      <c r="AT70" s="21">
        <v>0.104279074698268</v>
      </c>
      <c r="AU70" s="21">
        <v>0.126557642386649</v>
      </c>
      <c r="AV70" s="21">
        <v>0.15214938139342</v>
      </c>
      <c r="AW70" s="21">
        <v>0.14207376425123</v>
      </c>
      <c r="AX70" s="21">
        <v>0.169700741904981</v>
      </c>
      <c r="AY70" s="21">
        <v>0.173944218205746</v>
      </c>
      <c r="AZ70" s="21">
        <v>0.144683412338781</v>
      </c>
      <c r="BA70" s="21">
        <v>0.187384138709867</v>
      </c>
      <c r="BB70" s="21">
        <v>0.0586180208896336</v>
      </c>
      <c r="BC70" s="21">
        <v>0.128985211980066</v>
      </c>
      <c r="BD70" s="21">
        <v>0.129175241830252</v>
      </c>
      <c r="BE70" s="21">
        <v>0.0777291824621734</v>
      </c>
      <c r="BF70" s="21">
        <v>0.0927810107694165</v>
      </c>
      <c r="BG70" s="21">
        <v>0.169656453212972</v>
      </c>
      <c r="BH70" s="21">
        <v>0.202599158683252</v>
      </c>
      <c r="BI70" s="21">
        <v>0.161284734470082</v>
      </c>
      <c r="BJ70" s="21">
        <v>0.12800363223997</v>
      </c>
    </row>
    <row r="71" spans="1:62" s="24" customFormat="1" ht="13.5" customHeight="1">
      <c r="A71" s="29"/>
      <c r="B71" s="46" t="s">
        <v>67</v>
      </c>
      <c r="C71" s="23">
        <v>0.0826870442304117</v>
      </c>
      <c r="D71" s="24">
        <v>0.0391811829177406</v>
      </c>
      <c r="E71" s="24">
        <v>0.0343153696484002</v>
      </c>
      <c r="F71" s="24">
        <v>0.0828199158496342</v>
      </c>
      <c r="G71" s="24">
        <v>0.0928165092487988</v>
      </c>
      <c r="H71" s="24">
        <v>0.0809225037399638</v>
      </c>
      <c r="I71" s="24">
        <v>0.0783996171367535</v>
      </c>
      <c r="J71" s="24">
        <v>0.0929012953852121</v>
      </c>
      <c r="K71" s="24">
        <v>0.00949107986730041</v>
      </c>
      <c r="L71" s="24">
        <v>0.100905140225903</v>
      </c>
      <c r="M71" s="24">
        <v>0.115206003199052</v>
      </c>
      <c r="N71" s="24">
        <v>0.0843076877006733</v>
      </c>
      <c r="O71" s="24">
        <v>0.126888330051964</v>
      </c>
      <c r="P71" s="24">
        <v>0.0887939090201282</v>
      </c>
      <c r="Q71" s="24">
        <v>0.0123800495538153</v>
      </c>
      <c r="R71" s="24">
        <v>0.0567094062557756</v>
      </c>
      <c r="S71" s="24">
        <v>0.102631237497083</v>
      </c>
      <c r="T71" s="24">
        <v>0.0963203216652828</v>
      </c>
      <c r="U71" s="24">
        <v>0.0547773628335742</v>
      </c>
      <c r="V71" s="24">
        <v>0.176286619931122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0.0302798640120584</v>
      </c>
      <c r="AD71" s="24">
        <v>0.080607797514711</v>
      </c>
      <c r="AE71" s="24">
        <v>0.0647104597663906</v>
      </c>
      <c r="AF71" s="24">
        <v>0.115805871034824</v>
      </c>
      <c r="AG71" s="24">
        <v>0.0320845601892141</v>
      </c>
      <c r="AH71" s="24">
        <v>0.132189199986825</v>
      </c>
      <c r="AI71" s="24">
        <v>0.111829549026124</v>
      </c>
      <c r="AJ71" s="24">
        <v>0.107233114987493</v>
      </c>
      <c r="AK71" s="24">
        <v>0.0741887777558799</v>
      </c>
      <c r="AL71" s="24">
        <v>0.0672352417593092</v>
      </c>
      <c r="AM71" s="24">
        <v>0.0770098131646316</v>
      </c>
      <c r="AN71" s="24">
        <v>0.0424069271347662</v>
      </c>
      <c r="AO71" s="24">
        <v>0.0783013279187807</v>
      </c>
      <c r="AP71" s="24">
        <v>0.0900937706067867</v>
      </c>
      <c r="AQ71" s="24">
        <v>0.0882977408231756</v>
      </c>
      <c r="AR71" s="24">
        <v>0.0686180019276001</v>
      </c>
      <c r="AS71" s="24">
        <v>0.0469077266653848</v>
      </c>
      <c r="AT71" s="24">
        <v>0.0731025974832758</v>
      </c>
      <c r="AU71" s="24">
        <v>0.0768939503980094</v>
      </c>
      <c r="AV71" s="24">
        <v>0.0963920494506701</v>
      </c>
      <c r="AW71" s="24">
        <v>0.0863063708728835</v>
      </c>
      <c r="AX71" s="24">
        <v>0.1086276401488</v>
      </c>
      <c r="AY71" s="24">
        <v>0.105793238700699</v>
      </c>
      <c r="AZ71" s="24">
        <v>0.0718120071012214</v>
      </c>
      <c r="BA71" s="24">
        <v>0.137620742334958</v>
      </c>
      <c r="BB71" s="24">
        <v>0.0315182769369849</v>
      </c>
      <c r="BC71" s="24">
        <v>0.072210927047725</v>
      </c>
      <c r="BD71" s="24">
        <v>0.074305278280691</v>
      </c>
      <c r="BE71" s="24">
        <v>0.0735426611941258</v>
      </c>
      <c r="BF71" s="24">
        <v>0.0696012301897423</v>
      </c>
      <c r="BG71" s="24">
        <v>0.108299201184537</v>
      </c>
      <c r="BH71" s="24">
        <v>0.264654103036231</v>
      </c>
      <c r="BI71" s="24">
        <v>0.165216660730392</v>
      </c>
      <c r="BJ71" s="24">
        <v>0.0861233301698437</v>
      </c>
    </row>
    <row r="72" spans="1:62" s="26" customFormat="1" ht="13.5" customHeight="1" thickBot="1">
      <c r="A72" s="29"/>
      <c r="B72" s="171" t="s">
        <v>68</v>
      </c>
      <c r="C72" s="25">
        <v>0.0666930179249489</v>
      </c>
      <c r="D72" s="26">
        <v>0.0259188813085638</v>
      </c>
      <c r="E72" s="26">
        <v>0.0236119746727248</v>
      </c>
      <c r="F72" s="26">
        <v>0.0484137427674472</v>
      </c>
      <c r="G72" s="26">
        <v>0.0570130935753286</v>
      </c>
      <c r="H72" s="26">
        <v>0.0495160985840543</v>
      </c>
      <c r="I72" s="26">
        <v>0.0526024945375811</v>
      </c>
      <c r="J72" s="26">
        <v>0.0548031011531123</v>
      </c>
      <c r="K72" s="26">
        <v>0.00676118054185963</v>
      </c>
      <c r="L72" s="26">
        <v>0.0711065461897358</v>
      </c>
      <c r="M72" s="26">
        <v>0.0764408686314781</v>
      </c>
      <c r="N72" s="26">
        <v>0.0511069682873902</v>
      </c>
      <c r="O72" s="26">
        <v>0.0907958138349575</v>
      </c>
      <c r="P72" s="26">
        <v>0.0895980019942266</v>
      </c>
      <c r="Q72" s="26">
        <v>0.00836059073791063</v>
      </c>
      <c r="R72" s="26">
        <v>0.0413090847879975</v>
      </c>
      <c r="S72" s="26">
        <v>0.111238048646559</v>
      </c>
      <c r="T72" s="26">
        <v>0.117230337935326</v>
      </c>
      <c r="U72" s="26">
        <v>0.0782717424427277</v>
      </c>
      <c r="V72" s="26">
        <v>0.147681007550743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0.0297119178617415</v>
      </c>
      <c r="AD72" s="26">
        <v>0.0724095296919127</v>
      </c>
      <c r="AE72" s="26">
        <v>0.0429089628697348</v>
      </c>
      <c r="AF72" s="26">
        <v>0.0938102240713911</v>
      </c>
      <c r="AG72" s="26">
        <v>0.0310367011652606</v>
      </c>
      <c r="AH72" s="26">
        <v>0.119695857258109</v>
      </c>
      <c r="AI72" s="26">
        <v>0.0632635636821631</v>
      </c>
      <c r="AJ72" s="26">
        <v>0.0858311094422457</v>
      </c>
      <c r="AK72" s="26">
        <v>0.0446958058504487</v>
      </c>
      <c r="AL72" s="26">
        <v>0.0363209794816179</v>
      </c>
      <c r="AM72" s="26">
        <v>0.0503089290540089</v>
      </c>
      <c r="AN72" s="26">
        <v>0.0213245255892193</v>
      </c>
      <c r="AO72" s="26">
        <v>0.0512034632092021</v>
      </c>
      <c r="AP72" s="26">
        <v>0.046298963837979</v>
      </c>
      <c r="AQ72" s="26">
        <v>0.0488017940484373</v>
      </c>
      <c r="AR72" s="26">
        <v>0.0358110995050606</v>
      </c>
      <c r="AS72" s="26">
        <v>0.0347972808986643</v>
      </c>
      <c r="AT72" s="26">
        <v>0.0545045200867568</v>
      </c>
      <c r="AU72" s="26">
        <v>0.0441987069541406</v>
      </c>
      <c r="AV72" s="26">
        <v>0.0601979047741339</v>
      </c>
      <c r="AW72" s="26">
        <v>0.04510589074913</v>
      </c>
      <c r="AX72" s="26">
        <v>0.0621193671415516</v>
      </c>
      <c r="AY72" s="26">
        <v>0.056599615106438</v>
      </c>
      <c r="AZ72" s="26">
        <v>0.0314968952224123</v>
      </c>
      <c r="BA72" s="26">
        <v>0.0881187836794028</v>
      </c>
      <c r="BB72" s="26">
        <v>0.0147593482910574</v>
      </c>
      <c r="BC72" s="26">
        <v>0.0358074000870326</v>
      </c>
      <c r="BD72" s="26">
        <v>0.0403047960984358</v>
      </c>
      <c r="BE72" s="26">
        <v>0.0707454897570958</v>
      </c>
      <c r="BF72" s="26">
        <v>0.0526845046656689</v>
      </c>
      <c r="BG72" s="26">
        <v>0.0727024658688124</v>
      </c>
      <c r="BH72" s="26">
        <v>0.340779884360116</v>
      </c>
      <c r="BI72" s="26">
        <v>0.177629651729333</v>
      </c>
      <c r="BJ72" s="26">
        <v>0.0575184561073505</v>
      </c>
    </row>
    <row r="73" spans="1:2" ht="12.75">
      <c r="A73" s="9"/>
      <c r="B73" s="170"/>
    </row>
    <row r="74" spans="1:2" ht="12.75">
      <c r="A74" s="9"/>
      <c r="B74" s="170"/>
    </row>
    <row r="75" spans="1:2" ht="12.75">
      <c r="A75" s="9"/>
      <c r="B75" s="170"/>
    </row>
    <row r="76" spans="1:2" ht="12.75">
      <c r="A76" s="9"/>
      <c r="B76" s="170"/>
    </row>
  </sheetData>
  <sheetProtection/>
  <mergeCells count="4">
    <mergeCell ref="C3:J3"/>
    <mergeCell ref="K3:P3"/>
    <mergeCell ref="Q3:AB3"/>
    <mergeCell ref="AC3:BJ3"/>
  </mergeCells>
  <printOptions/>
  <pageMargins left="0.75" right="0.75" top="1" bottom="1" header="0.5" footer="0.5"/>
  <pageSetup horizontalDpi="300" verticalDpi="300" orientation="portrait" paperSize="9" r:id="rId22"/>
  <legacyDrawing r:id="rId21"/>
  <oleObjects>
    <oleObject progId="Equation.3" shapeId="309750" r:id="rId1"/>
    <oleObject progId="Equation.3" shapeId="309749" r:id="rId2"/>
    <oleObject progId="Equation.3" shapeId="309748" r:id="rId3"/>
    <oleObject progId="Equation.3" shapeId="309747" r:id="rId4"/>
    <oleObject progId="Equation.3" shapeId="309746" r:id="rId5"/>
    <oleObject progId="Equation.3" shapeId="309745" r:id="rId6"/>
    <oleObject progId="Equation.3" shapeId="309744" r:id="rId7"/>
    <oleObject progId="Equation.3" shapeId="309743" r:id="rId8"/>
    <oleObject progId="Equation.3" shapeId="309742" r:id="rId9"/>
    <oleObject progId="Equation.3" shapeId="309741" r:id="rId10"/>
    <oleObject progId="Equation.3" shapeId="309740" r:id="rId11"/>
    <oleObject progId="Equation.3" shapeId="309739" r:id="rId12"/>
    <oleObject progId="Equation.3" shapeId="309738" r:id="rId13"/>
    <oleObject progId="Equation.3" shapeId="309737" r:id="rId14"/>
    <oleObject progId="Equation.3" shapeId="309736" r:id="rId15"/>
    <oleObject progId="Equation.3" shapeId="309735" r:id="rId16"/>
    <oleObject progId="Equation.3" shapeId="309734" r:id="rId17"/>
    <oleObject progId="Equation.3" shapeId="309733" r:id="rId18"/>
    <oleObject progId="Equation.3" shapeId="309732" r:id="rId19"/>
    <oleObject progId="Equation.3" shapeId="309731" r:id="rId2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Z250"/>
  <sheetViews>
    <sheetView showGridLines="0" zoomScale="75" zoomScaleNormal="75" zoomScalePageLayoutView="0" workbookViewId="0" topLeftCell="Z1">
      <selection activeCell="AY1" sqref="AY1"/>
    </sheetView>
  </sheetViews>
  <sheetFormatPr defaultColWidth="9.140625" defaultRowHeight="12.75"/>
  <cols>
    <col min="1" max="1" width="16.28125" style="66" customWidth="1"/>
    <col min="2" max="2" width="13.421875" style="66" customWidth="1"/>
    <col min="3" max="3" width="12.57421875" style="66" customWidth="1"/>
    <col min="4" max="4" width="14.28125" style="66" customWidth="1"/>
    <col min="5" max="5" width="12.57421875" style="66" customWidth="1"/>
    <col min="6" max="6" width="12.28125" style="66" customWidth="1"/>
    <col min="7" max="8" width="12.140625" style="66" customWidth="1"/>
    <col min="9" max="9" width="11.421875" style="66" customWidth="1"/>
    <col min="10" max="10" width="14.57421875" style="66" customWidth="1"/>
    <col min="11" max="11" width="11.8515625" style="66" customWidth="1"/>
    <col min="12" max="12" width="11.7109375" style="66" customWidth="1"/>
    <col min="13" max="13" width="13.8515625" style="66" customWidth="1"/>
    <col min="14" max="14" width="11.28125" style="66" customWidth="1"/>
    <col min="15" max="15" width="11.00390625" style="66" customWidth="1"/>
    <col min="16" max="16" width="6.7109375" style="66" customWidth="1"/>
    <col min="17" max="17" width="11.00390625" style="66" customWidth="1"/>
    <col min="18" max="18" width="14.421875" style="66" customWidth="1"/>
    <col min="19" max="19" width="13.421875" style="66" customWidth="1"/>
    <col min="20" max="20" width="16.421875" style="66" customWidth="1"/>
    <col min="21" max="21" width="16.140625" style="66" customWidth="1"/>
    <col min="22" max="22" width="11.8515625" style="66" customWidth="1"/>
    <col min="23" max="23" width="12.7109375" style="66" customWidth="1"/>
    <col min="24" max="24" width="13.421875" style="66" customWidth="1"/>
    <col min="25" max="25" width="10.8515625" style="66" customWidth="1"/>
    <col min="26" max="26" width="53.00390625" style="66" customWidth="1"/>
    <col min="27" max="27" width="11.00390625" style="66" customWidth="1"/>
    <col min="28" max="77" width="0.85546875" style="66" customWidth="1"/>
    <col min="78" max="16384" width="9.140625" style="66" customWidth="1"/>
  </cols>
  <sheetData>
    <row r="1" spans="18:25" ht="9.75" customHeight="1">
      <c r="R1" s="4"/>
      <c r="S1" s="5"/>
      <c r="T1" s="5"/>
      <c r="U1" s="5"/>
      <c r="V1" s="5"/>
      <c r="W1" s="5"/>
      <c r="X1" s="3"/>
      <c r="Y1" s="2"/>
    </row>
    <row r="2" spans="1:28" ht="15.75">
      <c r="A2" s="67" t="s">
        <v>78</v>
      </c>
      <c r="C2" s="68" t="s">
        <v>77</v>
      </c>
      <c r="D2" s="53" t="s">
        <v>3</v>
      </c>
      <c r="E2" s="53"/>
      <c r="F2" s="53" t="s">
        <v>4</v>
      </c>
      <c r="G2" s="69" t="s">
        <v>5</v>
      </c>
      <c r="H2" s="53" t="s">
        <v>6</v>
      </c>
      <c r="I2" s="70"/>
      <c r="J2" s="70" t="s">
        <v>40</v>
      </c>
      <c r="K2" s="70"/>
      <c r="L2" s="71"/>
      <c r="M2" s="71"/>
      <c r="N2" s="71"/>
      <c r="O2" s="71"/>
      <c r="P2" s="2"/>
      <c r="Q2" s="2"/>
      <c r="R2" s="72"/>
      <c r="S2" s="72"/>
      <c r="T2" s="72"/>
      <c r="U2" s="72"/>
      <c r="V2" s="72"/>
      <c r="W2" s="72"/>
      <c r="X2" s="72"/>
      <c r="Y2" s="72"/>
      <c r="Z2" s="2"/>
      <c r="AA2" s="2"/>
      <c r="AB2" s="2"/>
    </row>
    <row r="3" spans="3:28" ht="16.5" thickBot="1">
      <c r="C3" s="73"/>
      <c r="D3" s="53">
        <f>LARGE(O30:O250,1)</f>
        <v>6.733065175866537</v>
      </c>
      <c r="E3" s="53"/>
      <c r="F3" s="53">
        <f>LARGE(D6:H6,1)</f>
        <v>6.733065175866537</v>
      </c>
      <c r="G3" s="53">
        <f>LARGE(D6:H6,2)</f>
        <v>6.2132662254795825</v>
      </c>
      <c r="H3" s="53">
        <f>LARGE(D6:H6,3)</f>
        <v>2.1398964511379455</v>
      </c>
      <c r="I3" s="53"/>
      <c r="J3" s="53">
        <v>100</v>
      </c>
      <c r="K3" s="53"/>
      <c r="L3" s="71"/>
      <c r="M3" s="71"/>
      <c r="N3" s="71"/>
      <c r="O3" s="71"/>
      <c r="P3" s="2"/>
      <c r="Q3" s="2"/>
      <c r="R3" s="64"/>
      <c r="S3" s="64"/>
      <c r="T3" s="64"/>
      <c r="U3" s="64"/>
      <c r="V3" s="64"/>
      <c r="W3" s="64"/>
      <c r="X3" s="64"/>
      <c r="Y3" s="64"/>
      <c r="Z3" s="2"/>
      <c r="AA3" s="2"/>
      <c r="AB3" s="2"/>
    </row>
    <row r="4" spans="1:28" ht="15.75">
      <c r="A4" s="74" t="s">
        <v>7</v>
      </c>
      <c r="B4" s="75">
        <f>(SUMIF(I30:I250,"&gt;0")+SUMIF(I30:I250,"&lt;0"))/100</f>
        <v>4.844263318394391</v>
      </c>
      <c r="C4" s="73"/>
      <c r="D4" s="76"/>
      <c r="E4" s="2"/>
      <c r="F4" s="2"/>
      <c r="H4" s="2"/>
      <c r="I4" s="71"/>
      <c r="J4" s="71"/>
      <c r="K4" s="71"/>
      <c r="L4" s="71"/>
      <c r="M4" s="71"/>
      <c r="N4" s="71"/>
      <c r="O4" s="71"/>
      <c r="P4" s="2"/>
      <c r="Q4" s="2"/>
      <c r="R4" s="64"/>
      <c r="S4" s="64"/>
      <c r="T4" s="64"/>
      <c r="U4" s="64"/>
      <c r="V4" s="64"/>
      <c r="W4" s="64"/>
      <c r="X4" s="64"/>
      <c r="Y4" s="64"/>
      <c r="Z4" s="2"/>
      <c r="AA4" s="2"/>
      <c r="AB4" s="2"/>
    </row>
    <row r="5" spans="1:28" ht="15.75">
      <c r="A5" s="77" t="s">
        <v>8</v>
      </c>
      <c r="B5" s="78">
        <f>SQRT((SUMIF(J30:J250,"&gt;0")+SUMIF(J30:J250,"&lt;0"))/100)</f>
        <v>2.934929696135836</v>
      </c>
      <c r="C5" s="79"/>
      <c r="D5" s="68" t="s">
        <v>9</v>
      </c>
      <c r="E5" s="68" t="s">
        <v>10</v>
      </c>
      <c r="F5" s="68" t="s">
        <v>11</v>
      </c>
      <c r="G5" s="80" t="s">
        <v>12</v>
      </c>
      <c r="H5" s="68" t="s">
        <v>13</v>
      </c>
      <c r="I5" s="71"/>
      <c r="J5" s="71"/>
      <c r="K5" s="71"/>
      <c r="L5" s="71"/>
      <c r="M5" s="71"/>
      <c r="N5" s="71"/>
      <c r="O5" s="71"/>
      <c r="P5" s="2"/>
      <c r="Q5" s="2"/>
      <c r="R5" s="64"/>
      <c r="S5" s="64"/>
      <c r="T5" s="64"/>
      <c r="U5" s="64"/>
      <c r="V5" s="64"/>
      <c r="W5" s="64"/>
      <c r="X5" s="64"/>
      <c r="Y5" s="64"/>
      <c r="Z5" s="2"/>
      <c r="AA5" s="2"/>
      <c r="AB5" s="2"/>
    </row>
    <row r="6" spans="1:28" ht="15.75">
      <c r="A6" s="77" t="s">
        <v>14</v>
      </c>
      <c r="B6" s="78">
        <f>(SUMIF(K30:K250,"&gt;0")+SUMIF(K30:K250,"&lt;0"))/((100)*(B5)^3)</f>
        <v>-0.42843426950338137</v>
      </c>
      <c r="C6" s="79"/>
      <c r="D6" s="68">
        <v>2.1398964511379455</v>
      </c>
      <c r="E6" s="68">
        <v>6.733065175866537</v>
      </c>
      <c r="F6" s="68">
        <v>6.2132662254795825</v>
      </c>
      <c r="G6" s="80">
        <v>1.7703918917312775</v>
      </c>
      <c r="H6" s="68">
        <v>1.5542393933222263</v>
      </c>
      <c r="I6" s="71"/>
      <c r="J6" s="71"/>
      <c r="K6" s="71"/>
      <c r="L6" s="71"/>
      <c r="M6" s="71"/>
      <c r="N6" s="71"/>
      <c r="O6" s="71"/>
      <c r="P6" s="2"/>
      <c r="Q6" s="2"/>
      <c r="R6" s="64"/>
      <c r="S6" s="64"/>
      <c r="T6" s="64"/>
      <c r="U6" s="64"/>
      <c r="V6" s="64"/>
      <c r="W6" s="64"/>
      <c r="X6" s="64"/>
      <c r="Y6" s="64"/>
      <c r="Z6" s="2"/>
      <c r="AA6" s="2"/>
      <c r="AB6" s="2"/>
    </row>
    <row r="7" spans="1:28" ht="16.5" thickBot="1">
      <c r="A7" s="81" t="s">
        <v>15</v>
      </c>
      <c r="B7" s="82">
        <f>(SUMIF(L30:L250,"&gt;0")+SUMIF(L30:L250,"&lt;0"))/((100)*(B5)^4)</f>
        <v>2.8493785936875136</v>
      </c>
      <c r="C7" s="83"/>
      <c r="D7" s="76"/>
      <c r="E7" s="2"/>
      <c r="F7" s="2"/>
      <c r="H7" s="2"/>
      <c r="I7" s="71"/>
      <c r="J7" s="71"/>
      <c r="K7" s="71"/>
      <c r="L7" s="71"/>
      <c r="M7" s="71"/>
      <c r="N7" s="71"/>
      <c r="O7" s="71"/>
      <c r="P7" s="2"/>
      <c r="Q7" s="2"/>
      <c r="R7" s="64"/>
      <c r="S7" s="64"/>
      <c r="T7" s="64"/>
      <c r="U7" s="64"/>
      <c r="V7" s="64"/>
      <c r="W7" s="64"/>
      <c r="X7" s="64"/>
      <c r="Y7" s="64"/>
      <c r="Z7" s="2"/>
      <c r="AA7" s="2"/>
      <c r="AB7" s="2"/>
    </row>
    <row r="8" spans="3:28" ht="15.75">
      <c r="C8" s="84"/>
      <c r="D8" s="68" t="s">
        <v>103</v>
      </c>
      <c r="E8" s="2" t="s">
        <v>121</v>
      </c>
      <c r="F8" s="2"/>
      <c r="H8" s="2"/>
      <c r="I8" s="71"/>
      <c r="J8" s="71"/>
      <c r="K8" s="71"/>
      <c r="L8" s="71"/>
      <c r="M8" s="71"/>
      <c r="N8" s="71"/>
      <c r="O8" s="71"/>
      <c r="P8" s="2"/>
      <c r="Q8" s="2"/>
      <c r="R8" s="64"/>
      <c r="S8" s="64"/>
      <c r="T8" s="64"/>
      <c r="U8" s="64"/>
      <c r="V8" s="64"/>
      <c r="W8" s="64"/>
      <c r="X8" s="64"/>
      <c r="Y8" s="64"/>
      <c r="Z8" s="2"/>
      <c r="AA8" s="2"/>
      <c r="AB8" s="2"/>
    </row>
    <row r="9" spans="1:28" ht="15.75">
      <c r="A9" s="66" t="s">
        <v>16</v>
      </c>
      <c r="C9" s="68"/>
      <c r="D9" s="68" t="s">
        <v>138</v>
      </c>
      <c r="E9" s="53">
        <f>LARGE(O30:O250,1)</f>
        <v>6.733065175866537</v>
      </c>
      <c r="F9" s="2"/>
      <c r="H9" s="2"/>
      <c r="I9" s="71"/>
      <c r="J9" s="71"/>
      <c r="K9" s="71"/>
      <c r="L9" s="71"/>
      <c r="M9" s="71"/>
      <c r="N9" s="71"/>
      <c r="O9" s="71"/>
      <c r="P9" s="2"/>
      <c r="Q9" s="2"/>
      <c r="R9" s="64"/>
      <c r="S9" s="64"/>
      <c r="T9" s="64"/>
      <c r="U9" s="64"/>
      <c r="V9" s="64"/>
      <c r="W9" s="64"/>
      <c r="X9" s="64"/>
      <c r="Y9" s="64"/>
      <c r="Z9" s="2"/>
      <c r="AA9" s="2"/>
      <c r="AB9" s="2"/>
    </row>
    <row r="10" spans="1:28" ht="15.75">
      <c r="A10" s="85">
        <f>SUM(G30:G250)</f>
        <v>99.97869999999999</v>
      </c>
      <c r="C10" s="86"/>
      <c r="D10" s="175" t="s">
        <v>123</v>
      </c>
      <c r="E10" s="2" t="s">
        <v>124</v>
      </c>
      <c r="F10" s="2"/>
      <c r="H10" s="2"/>
      <c r="I10" s="71"/>
      <c r="J10" s="71"/>
      <c r="K10" s="71"/>
      <c r="L10" s="71"/>
      <c r="M10" s="71"/>
      <c r="N10" s="71"/>
      <c r="O10" s="71"/>
      <c r="P10" s="2"/>
      <c r="Q10" s="2"/>
      <c r="R10" s="64"/>
      <c r="S10" s="64"/>
      <c r="T10" s="64"/>
      <c r="U10" s="64"/>
      <c r="V10" s="64"/>
      <c r="W10" s="64"/>
      <c r="X10" s="64"/>
      <c r="Y10" s="64"/>
      <c r="Z10" s="2"/>
      <c r="AA10" s="2"/>
      <c r="AB10" s="2"/>
    </row>
    <row r="11" spans="3:28" ht="15.75">
      <c r="C11" s="79"/>
      <c r="D11" s="175">
        <v>28</v>
      </c>
      <c r="E11" s="176">
        <v>6</v>
      </c>
      <c r="F11" s="2"/>
      <c r="G11" s="66">
        <f>(((2.095-1)/(11-1))*(513.74-43.91))+43.91</f>
        <v>95.35638500000002</v>
      </c>
      <c r="H11" s="168"/>
      <c r="I11" s="71"/>
      <c r="J11" s="71"/>
      <c r="K11" s="71"/>
      <c r="L11" s="71"/>
      <c r="M11" s="71"/>
      <c r="N11" s="71"/>
      <c r="O11" s="71"/>
      <c r="P11" s="2"/>
      <c r="Q11" s="2"/>
      <c r="R11" s="64"/>
      <c r="S11" s="64"/>
      <c r="T11" s="64"/>
      <c r="U11" s="64"/>
      <c r="V11" s="64"/>
      <c r="W11" s="64"/>
      <c r="X11" s="64"/>
      <c r="Y11" s="64"/>
      <c r="Z11" s="2"/>
      <c r="AA11" s="2"/>
      <c r="AB11" s="2"/>
    </row>
    <row r="12" spans="1:28" ht="15.75">
      <c r="A12" s="66" t="s">
        <v>17</v>
      </c>
      <c r="C12" s="79"/>
      <c r="D12" s="76"/>
      <c r="E12" s="2"/>
      <c r="F12" s="2"/>
      <c r="H12" s="2"/>
      <c r="I12" s="71"/>
      <c r="J12" s="71"/>
      <c r="K12" s="71"/>
      <c r="L12" s="71"/>
      <c r="M12" s="71"/>
      <c r="N12" s="71"/>
      <c r="O12" s="71"/>
      <c r="P12" s="2"/>
      <c r="Q12" s="2"/>
      <c r="R12" s="64"/>
      <c r="S12" s="64"/>
      <c r="T12" s="64"/>
      <c r="U12" s="64"/>
      <c r="V12" s="64"/>
      <c r="W12" s="64"/>
      <c r="X12" s="64"/>
      <c r="Y12" s="64"/>
      <c r="Z12" s="2"/>
      <c r="AA12" s="2"/>
      <c r="AB12" s="2"/>
    </row>
    <row r="13" spans="1:28" ht="15.75">
      <c r="A13" s="66">
        <f>SUMIF(N31:N250,"&gt;0")</f>
        <v>200.18326834945594</v>
      </c>
      <c r="C13" s="79"/>
      <c r="D13" s="76"/>
      <c r="E13" s="2"/>
      <c r="F13" s="2"/>
      <c r="G13" s="2"/>
      <c r="H13" s="2"/>
      <c r="I13" s="71"/>
      <c r="J13" s="71"/>
      <c r="K13" s="71"/>
      <c r="L13" s="71"/>
      <c r="M13" s="71"/>
      <c r="N13" s="71"/>
      <c r="O13" s="71"/>
      <c r="P13" s="2"/>
      <c r="Q13" s="2"/>
      <c r="R13" s="64"/>
      <c r="S13" s="64"/>
      <c r="T13" s="64"/>
      <c r="U13" s="64"/>
      <c r="V13" s="64"/>
      <c r="W13" s="64"/>
      <c r="X13" s="64"/>
      <c r="Y13" s="64"/>
      <c r="Z13" s="2"/>
      <c r="AA13" s="2"/>
      <c r="AB13" s="2"/>
    </row>
    <row r="14" spans="1:28" ht="30.75" thickBot="1">
      <c r="A14" s="66" t="s">
        <v>79</v>
      </c>
      <c r="C14" s="79"/>
      <c r="D14" s="66" t="s">
        <v>90</v>
      </c>
      <c r="F14" s="2"/>
      <c r="G14" s="2"/>
      <c r="H14" s="2"/>
      <c r="I14" s="71"/>
      <c r="J14" s="71"/>
      <c r="K14" s="71"/>
      <c r="L14" s="71"/>
      <c r="M14" s="71"/>
      <c r="N14" s="71"/>
      <c r="O14" s="71"/>
      <c r="P14" s="2"/>
      <c r="Q14" s="2"/>
      <c r="R14" s="64"/>
      <c r="S14" s="64"/>
      <c r="T14" s="64"/>
      <c r="U14" s="64"/>
      <c r="V14" s="64"/>
      <c r="W14" s="64"/>
      <c r="X14" s="64"/>
      <c r="Y14" s="64"/>
      <c r="Z14" s="2"/>
      <c r="AA14" s="2"/>
      <c r="AB14" s="87" t="s">
        <v>74</v>
      </c>
    </row>
    <row r="15" spans="1:28" ht="30">
      <c r="A15" s="74" t="s">
        <v>91</v>
      </c>
      <c r="B15" s="75">
        <f>(SUMIF(Q30:Q250,"&gt;0")+SUMIF(Q30:Q250,"&lt;0"))/100</f>
        <v>353.76273526261093</v>
      </c>
      <c r="C15" s="79"/>
      <c r="D15" s="74" t="s">
        <v>18</v>
      </c>
      <c r="E15" s="75">
        <f>10^((SUMIF(V30:V250,"&gt;0")+SUMIF(V30:V250,"&lt;0"))/100)</f>
        <v>34.81219714160467</v>
      </c>
      <c r="F15" s="2"/>
      <c r="G15" s="2"/>
      <c r="H15" s="54"/>
      <c r="I15" s="71"/>
      <c r="J15" s="71"/>
      <c r="K15" s="71"/>
      <c r="L15" s="71"/>
      <c r="M15" s="71"/>
      <c r="N15" s="71"/>
      <c r="O15" s="71"/>
      <c r="P15" s="2"/>
      <c r="Q15" s="2"/>
      <c r="R15" s="64"/>
      <c r="S15" s="64"/>
      <c r="T15" s="64"/>
      <c r="U15" s="64"/>
      <c r="V15" s="64"/>
      <c r="W15" s="64"/>
      <c r="X15" s="64"/>
      <c r="Y15" s="64"/>
      <c r="Z15" s="2"/>
      <c r="AA15" s="2"/>
      <c r="AB15" s="87" t="s">
        <v>76</v>
      </c>
    </row>
    <row r="16" spans="1:28" ht="15.75">
      <c r="A16" s="77" t="s">
        <v>92</v>
      </c>
      <c r="B16" s="78">
        <f>SQRT((SUMIF(R30:R250,"&gt;0")+SUMIF(R30:R250,"&lt;0"))/100)</f>
        <v>1316.7869696589316</v>
      </c>
      <c r="C16" s="79"/>
      <c r="D16" s="77" t="s">
        <v>19</v>
      </c>
      <c r="E16" s="78">
        <f>10^(SQRT((SUMIF(W30:W250,"&gt;0")+SUMIF(W30:W250,"&lt;0"))/100))</f>
        <v>7.647189877031788</v>
      </c>
      <c r="G16" s="2"/>
      <c r="H16" s="54"/>
      <c r="I16" s="71"/>
      <c r="J16" s="71"/>
      <c r="K16" s="71"/>
      <c r="L16" s="71"/>
      <c r="M16" s="71"/>
      <c r="N16" s="71"/>
      <c r="O16" s="71"/>
      <c r="P16" s="2"/>
      <c r="Q16" s="2"/>
      <c r="R16" s="64"/>
      <c r="S16" s="64"/>
      <c r="T16" s="64"/>
      <c r="U16" s="64"/>
      <c r="V16" s="64"/>
      <c r="W16" s="64"/>
      <c r="X16" s="64"/>
      <c r="Y16" s="64"/>
      <c r="Z16" s="2"/>
      <c r="AA16" s="2"/>
      <c r="AB16" s="2"/>
    </row>
    <row r="17" spans="1:28" ht="15" customHeight="1">
      <c r="A17" s="77" t="s">
        <v>93</v>
      </c>
      <c r="B17" s="78">
        <f>(SUMIF(S30:S250,"&gt;0")+SUMIF(S30:S250,"&lt;0"))/((100)*(B16)^3)</f>
        <v>5.834262985191127</v>
      </c>
      <c r="C17" s="88"/>
      <c r="D17" s="77" t="s">
        <v>20</v>
      </c>
      <c r="E17" s="78">
        <f>(SUMIF(X30:X250,"&gt;0")+SUMIF(X30:X250,"&lt;0"))/((100)*(LOG(E16))^3)</f>
        <v>0.42843426950337965</v>
      </c>
      <c r="G17" s="2"/>
      <c r="H17" s="54"/>
      <c r="I17" s="71"/>
      <c r="J17" s="71"/>
      <c r="K17" s="71"/>
      <c r="L17" s="71"/>
      <c r="M17" s="71"/>
      <c r="N17" s="71"/>
      <c r="O17" s="71"/>
      <c r="P17" s="2"/>
      <c r="Q17" s="2"/>
      <c r="R17" s="64"/>
      <c r="S17" s="64"/>
      <c r="T17" s="64"/>
      <c r="U17" s="64"/>
      <c r="V17" s="64"/>
      <c r="W17" s="64"/>
      <c r="X17" s="64"/>
      <c r="Y17" s="64"/>
      <c r="Z17" s="2"/>
      <c r="AA17" s="2"/>
      <c r="AB17" s="2"/>
    </row>
    <row r="18" spans="1:74" ht="22.5" customHeight="1">
      <c r="A18" s="77" t="s">
        <v>94</v>
      </c>
      <c r="B18" s="78">
        <f>(SUMIF(T30:T250,"&gt;0")+SUMIF(T30:T250,"&lt;0"))/((100)*(B16)^4)</f>
        <v>38.847410916421154</v>
      </c>
      <c r="D18" s="77" t="s">
        <v>21</v>
      </c>
      <c r="E18" s="78">
        <f>(SUMIF(Y30:Y250,"&gt;0")+SUMIF(Y30:Y250,"&lt;0"))/((100)*(LOG(E16))^4)</f>
        <v>2.8493785936875105</v>
      </c>
      <c r="F18" s="89"/>
      <c r="G18" s="2"/>
      <c r="H18" s="54"/>
      <c r="I18" s="53"/>
      <c r="J18" s="53"/>
      <c r="K18" s="53"/>
      <c r="L18" s="53"/>
      <c r="N18" s="90"/>
      <c r="O18" s="53"/>
      <c r="P18" s="2"/>
      <c r="Q18" s="2"/>
      <c r="R18" s="4"/>
      <c r="S18" s="2"/>
      <c r="T18" s="6"/>
      <c r="U18" s="8"/>
      <c r="V18" s="6"/>
      <c r="W18" s="91"/>
      <c r="X18" s="92"/>
      <c r="Y18" s="2"/>
      <c r="Z18" s="2"/>
      <c r="AA18" s="2"/>
      <c r="AB18" s="93" t="s">
        <v>75</v>
      </c>
      <c r="AC18" s="94"/>
      <c r="AD18" s="95"/>
      <c r="AE18" s="96"/>
      <c r="BL18" s="200">
        <v>1</v>
      </c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</row>
    <row r="19" spans="1:28" ht="15" customHeight="1" thickBot="1">
      <c r="A19" s="81" t="s">
        <v>95</v>
      </c>
      <c r="B19" s="97">
        <f>B18-3</f>
        <v>35.847410916421154</v>
      </c>
      <c r="C19" s="98"/>
      <c r="D19" s="81" t="s">
        <v>22</v>
      </c>
      <c r="E19" s="97">
        <f>E18-3</f>
        <v>-0.15062140631248955</v>
      </c>
      <c r="F19" s="99"/>
      <c r="G19" s="2"/>
      <c r="H19" s="169"/>
      <c r="I19" s="54"/>
      <c r="J19" s="54"/>
      <c r="K19" s="54"/>
      <c r="L19" s="54"/>
      <c r="N19" s="54"/>
      <c r="O19" s="54"/>
      <c r="P19" s="100"/>
      <c r="Q19" s="2"/>
      <c r="R19" s="101"/>
      <c r="S19" s="102"/>
      <c r="T19" s="103"/>
      <c r="U19" s="4"/>
      <c r="V19" s="4"/>
      <c r="W19" s="4"/>
      <c r="X19" s="2"/>
      <c r="Y19" s="2"/>
      <c r="Z19" s="2"/>
      <c r="AA19" s="2"/>
      <c r="AB19" s="2"/>
    </row>
    <row r="20" spans="1:78" ht="15">
      <c r="A20" s="104"/>
      <c r="B20" s="104"/>
      <c r="C20" s="105"/>
      <c r="D20" s="99"/>
      <c r="E20" s="106"/>
      <c r="F20" s="107"/>
      <c r="H20" s="2"/>
      <c r="I20" s="2"/>
      <c r="J20" s="2"/>
      <c r="K20" s="2"/>
      <c r="L20" s="2"/>
      <c r="M20" s="2"/>
      <c r="N20" s="2"/>
      <c r="O20" s="2"/>
      <c r="P20" s="2"/>
      <c r="Q20" s="2"/>
      <c r="R20" s="4"/>
      <c r="S20" s="6"/>
      <c r="T20" s="108"/>
      <c r="U20" s="4"/>
      <c r="V20" s="4"/>
      <c r="W20" s="2"/>
      <c r="X20" s="6"/>
      <c r="Y20" s="109"/>
      <c r="Z20" s="2"/>
      <c r="AA20" s="2"/>
      <c r="AB20" s="201">
        <v>0</v>
      </c>
      <c r="AC20" s="201"/>
      <c r="AD20" s="201"/>
      <c r="AE20" s="201"/>
      <c r="AF20" s="201"/>
      <c r="BV20" s="199">
        <v>1</v>
      </c>
      <c r="BW20" s="199"/>
      <c r="BX20" s="199"/>
      <c r="BY20" s="199"/>
      <c r="BZ20" s="199"/>
    </row>
    <row r="21" spans="1:28" ht="8.25" customHeight="1" thickBot="1">
      <c r="A21" s="99"/>
      <c r="B21" s="99"/>
      <c r="C21" s="110"/>
      <c r="D21" s="99"/>
      <c r="E21" s="106"/>
      <c r="F21" s="111"/>
      <c r="H21" s="2"/>
      <c r="I21" s="2"/>
      <c r="J21" s="2"/>
      <c r="K21" s="2"/>
      <c r="L21" s="2"/>
      <c r="M21" s="2"/>
      <c r="N21" s="2"/>
      <c r="O21" s="2"/>
      <c r="P21" s="2"/>
      <c r="Q21" s="2"/>
      <c r="R21" s="4"/>
      <c r="S21" s="6"/>
      <c r="T21" s="112"/>
      <c r="U21" s="4"/>
      <c r="V21" s="4"/>
      <c r="W21" s="2"/>
      <c r="X21" s="6"/>
      <c r="Y21" s="109"/>
      <c r="Z21" s="2"/>
      <c r="AA21" s="2"/>
      <c r="AB21" s="2"/>
    </row>
    <row r="22" spans="2:77" ht="18" customHeight="1" thickBot="1">
      <c r="B22" s="99"/>
      <c r="C22" s="110"/>
      <c r="E22" s="106"/>
      <c r="F22" s="113"/>
      <c r="H22" s="2"/>
      <c r="I22" s="2"/>
      <c r="J22" s="2"/>
      <c r="K22" s="2"/>
      <c r="L22" s="2"/>
      <c r="M22" s="2"/>
      <c r="N22" s="2"/>
      <c r="O22" s="2"/>
      <c r="P22" s="2"/>
      <c r="Q22" s="2"/>
      <c r="R22" s="4"/>
      <c r="S22" s="6"/>
      <c r="T22" s="112"/>
      <c r="U22" s="4"/>
      <c r="V22" s="4"/>
      <c r="W22" s="2"/>
      <c r="X22" s="6"/>
      <c r="Y22" s="109"/>
      <c r="Z22" s="2"/>
      <c r="AA22" s="2"/>
      <c r="AB22" s="181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14"/>
    </row>
    <row r="23" spans="13:26" ht="14.25" customHeight="1">
      <c r="M23" s="2"/>
      <c r="N23" s="2"/>
      <c r="O23" s="2"/>
      <c r="P23" s="2"/>
      <c r="Q23" s="2"/>
      <c r="R23" s="4"/>
      <c r="S23" s="4"/>
      <c r="T23" s="4"/>
      <c r="U23" s="4"/>
      <c r="V23" s="4"/>
      <c r="W23" s="4"/>
      <c r="X23" s="4"/>
      <c r="Y23" s="108"/>
      <c r="Z23" s="2"/>
    </row>
    <row r="24" spans="1:26" ht="12.75">
      <c r="A24" s="115"/>
      <c r="B24" s="1"/>
      <c r="C24" s="116"/>
      <c r="D24" s="117"/>
      <c r="E24" s="115"/>
      <c r="F24" s="117"/>
      <c r="G24" s="115"/>
      <c r="H24" s="115"/>
      <c r="I24" s="118" t="s">
        <v>23</v>
      </c>
      <c r="J24" s="119"/>
      <c r="K24" s="119"/>
      <c r="L24" s="120"/>
      <c r="M24" s="1"/>
      <c r="N24" s="121"/>
      <c r="O24" s="1"/>
      <c r="P24" s="2"/>
      <c r="Q24" s="118" t="s">
        <v>23</v>
      </c>
      <c r="R24" s="119"/>
      <c r="S24" s="119"/>
      <c r="T24" s="120"/>
      <c r="U24" s="205" t="s">
        <v>23</v>
      </c>
      <c r="V24" s="206"/>
      <c r="W24" s="206"/>
      <c r="X24" s="206"/>
      <c r="Y24" s="207"/>
      <c r="Z24" s="2"/>
    </row>
    <row r="25" spans="1:28" ht="15.75" customHeight="1">
      <c r="A25" s="122" t="s">
        <v>24</v>
      </c>
      <c r="B25" s="123" t="s">
        <v>81</v>
      </c>
      <c r="C25" s="123" t="s">
        <v>24</v>
      </c>
      <c r="D25" s="123" t="s">
        <v>81</v>
      </c>
      <c r="E25" s="122" t="s">
        <v>25</v>
      </c>
      <c r="F25" s="122" t="s">
        <v>26</v>
      </c>
      <c r="G25" s="122" t="s">
        <v>26</v>
      </c>
      <c r="H25" s="122" t="s">
        <v>24</v>
      </c>
      <c r="I25" s="202" t="s">
        <v>80</v>
      </c>
      <c r="J25" s="203"/>
      <c r="K25" s="203"/>
      <c r="L25" s="204"/>
      <c r="M25" s="123" t="s">
        <v>81</v>
      </c>
      <c r="N25" s="124" t="s">
        <v>27</v>
      </c>
      <c r="O25" s="125"/>
      <c r="P25" s="2"/>
      <c r="Q25" s="202" t="s">
        <v>87</v>
      </c>
      <c r="R25" s="203"/>
      <c r="S25" s="203"/>
      <c r="T25" s="204"/>
      <c r="U25" s="202" t="s">
        <v>98</v>
      </c>
      <c r="V25" s="203"/>
      <c r="W25" s="203"/>
      <c r="X25" s="203"/>
      <c r="Y25" s="204"/>
      <c r="Z25" s="2"/>
      <c r="AB25" s="126"/>
    </row>
    <row r="26" spans="1:28" ht="13.5" customHeight="1">
      <c r="A26" s="122" t="s">
        <v>28</v>
      </c>
      <c r="B26" s="123" t="s">
        <v>28</v>
      </c>
      <c r="C26" s="123" t="s">
        <v>29</v>
      </c>
      <c r="D26" s="69" t="s">
        <v>29</v>
      </c>
      <c r="E26" s="122" t="s">
        <v>30</v>
      </c>
      <c r="F26" s="122" t="s">
        <v>82</v>
      </c>
      <c r="G26" s="122" t="s">
        <v>31</v>
      </c>
      <c r="H26" s="122" t="s">
        <v>28</v>
      </c>
      <c r="I26" s="127"/>
      <c r="J26" s="128"/>
      <c r="K26" s="129"/>
      <c r="L26" s="130"/>
      <c r="M26" s="123" t="s">
        <v>28</v>
      </c>
      <c r="N26" s="124" t="s">
        <v>32</v>
      </c>
      <c r="O26" s="125"/>
      <c r="P26" s="129"/>
      <c r="Q26" s="127"/>
      <c r="R26" s="4"/>
      <c r="S26" s="6"/>
      <c r="T26" s="131"/>
      <c r="U26" s="132"/>
      <c r="V26" s="133"/>
      <c r="W26" s="133"/>
      <c r="X26" s="6"/>
      <c r="Y26" s="134"/>
      <c r="Z26" s="2"/>
      <c r="AB26" s="135"/>
    </row>
    <row r="27" spans="1:26" ht="13.5" customHeight="1">
      <c r="A27" s="130"/>
      <c r="B27" s="130"/>
      <c r="C27" s="130"/>
      <c r="D27" s="130"/>
      <c r="E27" s="130"/>
      <c r="F27" s="130"/>
      <c r="G27" s="122"/>
      <c r="H27" s="130"/>
      <c r="I27" s="127"/>
      <c r="J27" s="2"/>
      <c r="K27" s="2"/>
      <c r="L27" s="130"/>
      <c r="M27" s="130"/>
      <c r="N27" s="136"/>
      <c r="O27" s="137"/>
      <c r="P27" s="2"/>
      <c r="Q27" s="127"/>
      <c r="R27" s="4"/>
      <c r="S27" s="6"/>
      <c r="T27" s="131"/>
      <c r="U27" s="132"/>
      <c r="V27" s="133"/>
      <c r="W27" s="133"/>
      <c r="X27" s="6"/>
      <c r="Y27" s="134"/>
      <c r="Z27" s="2"/>
    </row>
    <row r="28" spans="1:26" ht="14.25">
      <c r="A28" s="122" t="s">
        <v>0</v>
      </c>
      <c r="B28" s="123" t="s">
        <v>0</v>
      </c>
      <c r="C28" s="123" t="s">
        <v>33</v>
      </c>
      <c r="D28" s="123" t="s">
        <v>33</v>
      </c>
      <c r="E28" s="122" t="s">
        <v>34</v>
      </c>
      <c r="F28" s="122" t="s">
        <v>34</v>
      </c>
      <c r="G28" s="122" t="s">
        <v>35</v>
      </c>
      <c r="H28" s="122" t="s">
        <v>102</v>
      </c>
      <c r="I28" s="138" t="s">
        <v>83</v>
      </c>
      <c r="J28" s="53" t="s">
        <v>84</v>
      </c>
      <c r="K28" s="53" t="s">
        <v>86</v>
      </c>
      <c r="L28" s="123" t="s">
        <v>85</v>
      </c>
      <c r="M28" s="123" t="s">
        <v>102</v>
      </c>
      <c r="N28" s="139" t="s">
        <v>36</v>
      </c>
      <c r="O28" s="140" t="s">
        <v>34</v>
      </c>
      <c r="P28" s="53"/>
      <c r="Q28" s="138" t="s">
        <v>83</v>
      </c>
      <c r="R28" s="53" t="s">
        <v>84</v>
      </c>
      <c r="S28" s="53" t="s">
        <v>86</v>
      </c>
      <c r="T28" s="123" t="s">
        <v>85</v>
      </c>
      <c r="U28" s="132" t="s">
        <v>88</v>
      </c>
      <c r="V28" s="141" t="s">
        <v>89</v>
      </c>
      <c r="W28" s="53" t="s">
        <v>99</v>
      </c>
      <c r="X28" s="53" t="s">
        <v>100</v>
      </c>
      <c r="Y28" s="137" t="s">
        <v>101</v>
      </c>
      <c r="Z28" s="2"/>
    </row>
    <row r="29" spans="1:26" ht="12.75">
      <c r="A29" s="142"/>
      <c r="B29" s="143"/>
      <c r="C29" s="144"/>
      <c r="D29" s="145"/>
      <c r="E29" s="146"/>
      <c r="F29" s="146"/>
      <c r="G29" s="147"/>
      <c r="H29" s="142"/>
      <c r="I29" s="148"/>
      <c r="J29" s="149"/>
      <c r="K29" s="149"/>
      <c r="L29" s="143"/>
      <c r="M29" s="143"/>
      <c r="N29" s="145"/>
      <c r="O29" s="150"/>
      <c r="P29" s="2"/>
      <c r="Q29" s="147"/>
      <c r="R29" s="147"/>
      <c r="S29" s="147"/>
      <c r="T29" s="147"/>
      <c r="U29" s="151"/>
      <c r="V29" s="152"/>
      <c r="W29" s="152"/>
      <c r="X29" s="153"/>
      <c r="Y29" s="154"/>
      <c r="Z29" s="2"/>
    </row>
    <row r="30" spans="1:26" ht="12.75">
      <c r="A30" s="155">
        <v>63</v>
      </c>
      <c r="B30" s="155"/>
      <c r="C30" s="7">
        <f>IF(A30=0,IF(B30&gt;0,IF(C29&lt;10,10,-LOG(0,2)),-LOG(0,2)),-LOG(A30,2))</f>
        <v>-5.977279923499917</v>
      </c>
      <c r="D30" s="156"/>
      <c r="E30" s="157">
        <f>F30</f>
        <v>0</v>
      </c>
      <c r="F30" s="155">
        <f>(G30*100)/$A$10</f>
        <v>0</v>
      </c>
      <c r="G30" s="155">
        <v>0</v>
      </c>
      <c r="H30" s="161">
        <f>A30*1000</f>
        <v>63000</v>
      </c>
      <c r="I30" s="155">
        <f aca="true" t="shared" si="0" ref="I30:I93">D30*F30</f>
        <v>0</v>
      </c>
      <c r="J30" s="158">
        <f>(F30)*(D30-$B$4)^2</f>
        <v>0</v>
      </c>
      <c r="K30" s="158">
        <f>(F30)*(D30-$B$4)^3</f>
        <v>0</v>
      </c>
      <c r="L30" s="158">
        <f>(F30)*(D30-$B$4)^4</f>
        <v>0</v>
      </c>
      <c r="M30" s="179"/>
      <c r="N30" s="155"/>
      <c r="O30" s="159"/>
      <c r="P30" s="2"/>
      <c r="Q30" s="155">
        <f>(B30*1000)*F30</f>
        <v>0</v>
      </c>
      <c r="R30" s="158">
        <f>(F30)*((B30*1000)-$B$15)^2</f>
        <v>0</v>
      </c>
      <c r="S30" s="158">
        <f>(F30)*((B30*1000)-$B$15)^3</f>
        <v>0</v>
      </c>
      <c r="T30" s="158">
        <f>(F30)*((B30*1000)-$B$15)^4</f>
        <v>0</v>
      </c>
      <c r="U30" s="63"/>
      <c r="V30" s="141">
        <f>U30*F30</f>
        <v>0</v>
      </c>
      <c r="W30" s="160">
        <f>(F30)*(U30-LOG($E$15))^2</f>
        <v>0</v>
      </c>
      <c r="X30" s="160">
        <f>(F30)*(U30-LOG($E$15))^3</f>
        <v>0</v>
      </c>
      <c r="Y30" s="160">
        <f>(F30)*(U30-LOG($E$15))^4</f>
        <v>0</v>
      </c>
      <c r="Z30" s="2"/>
    </row>
    <row r="31" spans="1:26" ht="12.75" customHeight="1">
      <c r="A31" s="155">
        <v>45</v>
      </c>
      <c r="B31" s="155">
        <f>(A30+A31)/2</f>
        <v>54</v>
      </c>
      <c r="C31" s="7">
        <f aca="true" t="shared" si="1" ref="C31:C94">IF(A31=0,IF(B31&gt;0,IF(C30&lt;10,10,-LOG(0,2)),-LOG(0,2)),-LOG(A31,2))</f>
        <v>-5.491853096329675</v>
      </c>
      <c r="D31" s="156">
        <f aca="true" t="shared" si="2" ref="D31:D48">(C30+C31)/2</f>
        <v>-5.734566509914796</v>
      </c>
      <c r="E31" s="157">
        <f>F31+E30</f>
        <v>0</v>
      </c>
      <c r="F31" s="155">
        <f aca="true" t="shared" si="3" ref="F31:F94">(G31*100)/$A$10</f>
        <v>0</v>
      </c>
      <c r="G31" s="155">
        <v>0</v>
      </c>
      <c r="H31" s="161">
        <f aca="true" t="shared" si="4" ref="H31:H94">A31*1000</f>
        <v>45000</v>
      </c>
      <c r="I31" s="155">
        <f t="shared" si="0"/>
        <v>0</v>
      </c>
      <c r="J31" s="158">
        <f aca="true" t="shared" si="5" ref="J31:J94">(F31)*(D31-$B$4)^2</f>
        <v>0</v>
      </c>
      <c r="K31" s="158">
        <f aca="true" t="shared" si="6" ref="K31:K94">(F31)*(D31-$B$4)^3</f>
        <v>0</v>
      </c>
      <c r="L31" s="158">
        <f aca="true" t="shared" si="7" ref="L31:L94">(F31)*(D31-$B$4)^4</f>
        <v>0</v>
      </c>
      <c r="M31" s="179">
        <f>((2^(-D31))*1000)</f>
        <v>53244.71804789654</v>
      </c>
      <c r="N31" s="155">
        <v>0</v>
      </c>
      <c r="O31" s="159">
        <f>(N31*100)/$A$13</f>
        <v>0</v>
      </c>
      <c r="P31" s="100"/>
      <c r="Q31" s="155">
        <f aca="true" t="shared" si="8" ref="Q31:Q94">(B31*1000)*F31</f>
        <v>0</v>
      </c>
      <c r="R31" s="158">
        <f aca="true" t="shared" si="9" ref="R31:R94">(F31)*((B31*1000)-$B$15)^2</f>
        <v>0</v>
      </c>
      <c r="S31" s="158">
        <f aca="true" t="shared" si="10" ref="S31:S94">(F31)*((B31*1000)-$B$15)^3</f>
        <v>0</v>
      </c>
      <c r="T31" s="158">
        <f aca="true" t="shared" si="11" ref="T31:T94">(F31)*((B31*1000)-$B$15)^4</f>
        <v>0</v>
      </c>
      <c r="U31" s="63">
        <f aca="true" t="shared" si="12" ref="U31:U94">LOG(((2^(-D31))*1000),10)</f>
        <v>4.726276531614462</v>
      </c>
      <c r="V31" s="141">
        <f aca="true" t="shared" si="13" ref="V31:V94">U31*F31</f>
        <v>0</v>
      </c>
      <c r="W31" s="158">
        <f aca="true" t="shared" si="14" ref="W31:W94">(F31)*(U31-LOG($E$15))^2</f>
        <v>0</v>
      </c>
      <c r="X31" s="158">
        <f aca="true" t="shared" si="15" ref="X31:X94">(F31)*(U31-LOG($E$15))^3</f>
        <v>0</v>
      </c>
      <c r="Y31" s="158">
        <f aca="true" t="shared" si="16" ref="Y31:Y94">(F31)*(U31-LOG($E$15))^4</f>
        <v>0</v>
      </c>
      <c r="Z31" s="2"/>
    </row>
    <row r="32" spans="1:26" ht="12.75">
      <c r="A32" s="155">
        <v>31.5</v>
      </c>
      <c r="B32" s="7">
        <f>IF(A32=0,IF(A31&gt;0,IF(B31&gt;0.001,((A31+(2^(-10)))/2),0),0),(A31+A32)/2)</f>
        <v>38.25</v>
      </c>
      <c r="C32" s="7">
        <f t="shared" si="1"/>
        <v>-4.977279923499917</v>
      </c>
      <c r="D32" s="156">
        <f t="shared" si="2"/>
        <v>-5.234566509914796</v>
      </c>
      <c r="E32" s="157">
        <f aca="true" t="shared" si="17" ref="E32:E95">F32+E31</f>
        <v>0</v>
      </c>
      <c r="F32" s="155">
        <f t="shared" si="3"/>
        <v>0</v>
      </c>
      <c r="G32" s="155">
        <v>0</v>
      </c>
      <c r="H32" s="161">
        <f t="shared" si="4"/>
        <v>31500</v>
      </c>
      <c r="I32" s="155">
        <f t="shared" si="0"/>
        <v>0</v>
      </c>
      <c r="J32" s="158">
        <f t="shared" si="5"/>
        <v>0</v>
      </c>
      <c r="K32" s="158">
        <f t="shared" si="6"/>
        <v>0</v>
      </c>
      <c r="L32" s="158">
        <f t="shared" si="7"/>
        <v>0</v>
      </c>
      <c r="M32" s="179">
        <f aca="true" t="shared" si="18" ref="M32:M95">((2^(-D32))*1000)</f>
        <v>37649.70119403339</v>
      </c>
      <c r="N32" s="155">
        <v>0</v>
      </c>
      <c r="O32" s="159">
        <f aca="true" t="shared" si="19" ref="O32:O95">(N32*100)/$A$13</f>
        <v>0</v>
      </c>
      <c r="P32" s="100"/>
      <c r="Q32" s="155">
        <f t="shared" si="8"/>
        <v>0</v>
      </c>
      <c r="R32" s="158">
        <f t="shared" si="9"/>
        <v>0</v>
      </c>
      <c r="S32" s="158">
        <f t="shared" si="10"/>
        <v>0</v>
      </c>
      <c r="T32" s="158">
        <f t="shared" si="11"/>
        <v>0</v>
      </c>
      <c r="U32" s="63">
        <f t="shared" si="12"/>
        <v>4.5757615337824715</v>
      </c>
      <c r="V32" s="141">
        <f t="shared" si="13"/>
        <v>0</v>
      </c>
      <c r="W32" s="158">
        <f t="shared" si="14"/>
        <v>0</v>
      </c>
      <c r="X32" s="158">
        <f t="shared" si="15"/>
        <v>0</v>
      </c>
      <c r="Y32" s="158">
        <f t="shared" si="16"/>
        <v>0</v>
      </c>
      <c r="Z32" s="2"/>
    </row>
    <row r="33" spans="1:26" ht="12.75">
      <c r="A33" s="155">
        <v>22.4</v>
      </c>
      <c r="B33" s="7">
        <f aca="true" t="shared" si="20" ref="B33:B96">IF(A33=0,IF(A32&gt;0,IF(B32&gt;0.001,((A32+(2^(-10)))/2),0),0),(A32+A33)/2)</f>
        <v>26.95</v>
      </c>
      <c r="C33" s="7">
        <f t="shared" si="1"/>
        <v>-4.485426827170242</v>
      </c>
      <c r="D33" s="156">
        <f t="shared" si="2"/>
        <v>-4.731353375335079</v>
      </c>
      <c r="E33" s="157">
        <f t="shared" si="17"/>
        <v>0</v>
      </c>
      <c r="F33" s="155">
        <f t="shared" si="3"/>
        <v>0</v>
      </c>
      <c r="G33" s="155">
        <v>0</v>
      </c>
      <c r="H33" s="161">
        <f t="shared" si="4"/>
        <v>22400</v>
      </c>
      <c r="I33" s="155">
        <f t="shared" si="0"/>
        <v>0</v>
      </c>
      <c r="J33" s="158">
        <f t="shared" si="5"/>
        <v>0</v>
      </c>
      <c r="K33" s="158">
        <f t="shared" si="6"/>
        <v>0</v>
      </c>
      <c r="L33" s="158">
        <f t="shared" si="7"/>
        <v>0</v>
      </c>
      <c r="M33" s="179">
        <f t="shared" si="18"/>
        <v>26563.13234541438</v>
      </c>
      <c r="N33" s="155">
        <v>0</v>
      </c>
      <c r="O33" s="159">
        <f t="shared" si="19"/>
        <v>0</v>
      </c>
      <c r="P33" s="100"/>
      <c r="Q33" s="155">
        <f t="shared" si="8"/>
        <v>0</v>
      </c>
      <c r="R33" s="158">
        <f t="shared" si="9"/>
        <v>0</v>
      </c>
      <c r="S33" s="158">
        <f t="shared" si="10"/>
        <v>0</v>
      </c>
      <c r="T33" s="158">
        <f t="shared" si="11"/>
        <v>0</v>
      </c>
      <c r="U33" s="63">
        <f t="shared" si="12"/>
        <v>4.424279286061881</v>
      </c>
      <c r="V33" s="141">
        <f t="shared" si="13"/>
        <v>0</v>
      </c>
      <c r="W33" s="158">
        <f t="shared" si="14"/>
        <v>0</v>
      </c>
      <c r="X33" s="158">
        <f t="shared" si="15"/>
        <v>0</v>
      </c>
      <c r="Y33" s="158">
        <f t="shared" si="16"/>
        <v>0</v>
      </c>
      <c r="Z33" s="2"/>
    </row>
    <row r="34" spans="1:26" ht="13.5" customHeight="1">
      <c r="A34" s="155">
        <v>16</v>
      </c>
      <c r="B34" s="7">
        <f t="shared" si="20"/>
        <v>19.2</v>
      </c>
      <c r="C34" s="7">
        <f t="shared" si="1"/>
        <v>-4</v>
      </c>
      <c r="D34" s="156">
        <f t="shared" si="2"/>
        <v>-4.242713413585121</v>
      </c>
      <c r="E34" s="157">
        <f t="shared" si="17"/>
        <v>0</v>
      </c>
      <c r="F34" s="155">
        <f t="shared" si="3"/>
        <v>0</v>
      </c>
      <c r="G34" s="155">
        <v>0</v>
      </c>
      <c r="H34" s="161">
        <f t="shared" si="4"/>
        <v>16000</v>
      </c>
      <c r="I34" s="155">
        <f t="shared" si="0"/>
        <v>0</v>
      </c>
      <c r="J34" s="158">
        <f t="shared" si="5"/>
        <v>0</v>
      </c>
      <c r="K34" s="158">
        <f t="shared" si="6"/>
        <v>0</v>
      </c>
      <c r="L34" s="158">
        <f t="shared" si="7"/>
        <v>0</v>
      </c>
      <c r="M34" s="179">
        <f t="shared" si="18"/>
        <v>18931.45530591877</v>
      </c>
      <c r="N34" s="155">
        <v>0</v>
      </c>
      <c r="O34" s="159">
        <f t="shared" si="19"/>
        <v>0</v>
      </c>
      <c r="P34" s="100"/>
      <c r="Q34" s="155">
        <f t="shared" si="8"/>
        <v>0</v>
      </c>
      <c r="R34" s="158">
        <f t="shared" si="9"/>
        <v>0</v>
      </c>
      <c r="S34" s="158">
        <f t="shared" si="10"/>
        <v>0</v>
      </c>
      <c r="T34" s="158">
        <f t="shared" si="11"/>
        <v>0</v>
      </c>
      <c r="U34" s="63">
        <f t="shared" si="12"/>
        <v>4.277184000495043</v>
      </c>
      <c r="V34" s="141">
        <f t="shared" si="13"/>
        <v>0</v>
      </c>
      <c r="W34" s="158">
        <f t="shared" si="14"/>
        <v>0</v>
      </c>
      <c r="X34" s="158">
        <f t="shared" si="15"/>
        <v>0</v>
      </c>
      <c r="Y34" s="158">
        <f t="shared" si="16"/>
        <v>0</v>
      </c>
      <c r="Z34" s="2"/>
    </row>
    <row r="35" spans="1:26" ht="12.75" customHeight="1">
      <c r="A35" s="155">
        <v>11.2</v>
      </c>
      <c r="B35" s="7">
        <f t="shared" si="20"/>
        <v>13.6</v>
      </c>
      <c r="C35" s="7">
        <f t="shared" si="1"/>
        <v>-3.4854268271702415</v>
      </c>
      <c r="D35" s="156">
        <f t="shared" si="2"/>
        <v>-3.742713413585121</v>
      </c>
      <c r="E35" s="157">
        <f t="shared" si="17"/>
        <v>0</v>
      </c>
      <c r="F35" s="155">
        <f t="shared" si="3"/>
        <v>0</v>
      </c>
      <c r="G35" s="155">
        <v>0</v>
      </c>
      <c r="H35" s="161">
        <f t="shared" si="4"/>
        <v>11200</v>
      </c>
      <c r="I35" s="155">
        <f t="shared" si="0"/>
        <v>0</v>
      </c>
      <c r="J35" s="158">
        <f t="shared" si="5"/>
        <v>0</v>
      </c>
      <c r="K35" s="158">
        <f t="shared" si="6"/>
        <v>0</v>
      </c>
      <c r="L35" s="158">
        <f t="shared" si="7"/>
        <v>0</v>
      </c>
      <c r="M35" s="179">
        <f t="shared" si="18"/>
        <v>13386.560424545207</v>
      </c>
      <c r="N35" s="155">
        <v>0</v>
      </c>
      <c r="O35" s="159">
        <f t="shared" si="19"/>
        <v>0</v>
      </c>
      <c r="P35" s="100"/>
      <c r="Q35" s="155">
        <f t="shared" si="8"/>
        <v>0</v>
      </c>
      <c r="R35" s="158">
        <f t="shared" si="9"/>
        <v>0</v>
      </c>
      <c r="S35" s="158">
        <f t="shared" si="10"/>
        <v>0</v>
      </c>
      <c r="T35" s="158">
        <f t="shared" si="11"/>
        <v>0</v>
      </c>
      <c r="U35" s="63">
        <f t="shared" si="12"/>
        <v>4.1266690026630535</v>
      </c>
      <c r="V35" s="141">
        <f t="shared" si="13"/>
        <v>0</v>
      </c>
      <c r="W35" s="158">
        <f t="shared" si="14"/>
        <v>0</v>
      </c>
      <c r="X35" s="158">
        <f t="shared" si="15"/>
        <v>0</v>
      </c>
      <c r="Y35" s="158">
        <f t="shared" si="16"/>
        <v>0</v>
      </c>
      <c r="Z35" s="2"/>
    </row>
    <row r="36" spans="1:26" ht="12.75">
      <c r="A36" s="155">
        <v>8</v>
      </c>
      <c r="B36" s="7">
        <f t="shared" si="20"/>
        <v>9.6</v>
      </c>
      <c r="C36" s="7">
        <f t="shared" si="1"/>
        <v>-3</v>
      </c>
      <c r="D36" s="156">
        <f t="shared" si="2"/>
        <v>-3.242713413585121</v>
      </c>
      <c r="E36" s="157">
        <f t="shared" si="17"/>
        <v>1.5103216985217853</v>
      </c>
      <c r="F36" s="155">
        <f t="shared" si="3"/>
        <v>1.5103216985217853</v>
      </c>
      <c r="G36" s="155">
        <v>1.51</v>
      </c>
      <c r="H36" s="161">
        <f t="shared" si="4"/>
        <v>8000</v>
      </c>
      <c r="I36" s="155">
        <f t="shared" si="0"/>
        <v>-4.897540430625257</v>
      </c>
      <c r="J36" s="158">
        <f t="shared" si="5"/>
        <v>98.77381974560863</v>
      </c>
      <c r="K36" s="158">
        <f t="shared" si="6"/>
        <v>-798.7815820114756</v>
      </c>
      <c r="L36" s="158">
        <f t="shared" si="7"/>
        <v>6459.728067660586</v>
      </c>
      <c r="M36" s="179">
        <f t="shared" si="18"/>
        <v>9465.727652959384</v>
      </c>
      <c r="N36" s="155">
        <v>3.1113272155271883</v>
      </c>
      <c r="O36" s="159">
        <f t="shared" si="19"/>
        <v>1.5542393933222263</v>
      </c>
      <c r="P36" s="100"/>
      <c r="Q36" s="155">
        <f t="shared" si="8"/>
        <v>14499.088305809139</v>
      </c>
      <c r="R36" s="158">
        <f t="shared" si="9"/>
        <v>129121787.30998275</v>
      </c>
      <c r="S36" s="158">
        <f t="shared" si="10"/>
        <v>1193890681515.0579</v>
      </c>
      <c r="T36" s="158">
        <f t="shared" si="11"/>
        <v>11038996509447246</v>
      </c>
      <c r="U36" s="63">
        <f t="shared" si="12"/>
        <v>3.976154004831062</v>
      </c>
      <c r="V36" s="141">
        <f t="shared" si="13"/>
        <v>6.005271670160648</v>
      </c>
      <c r="W36" s="158">
        <f t="shared" si="14"/>
        <v>8.950790528999573</v>
      </c>
      <c r="X36" s="158">
        <f t="shared" si="15"/>
        <v>21.79000648817369</v>
      </c>
      <c r="Y36" s="158">
        <f t="shared" si="16"/>
        <v>53.046083607513516</v>
      </c>
      <c r="Z36" s="2"/>
    </row>
    <row r="37" spans="1:26" ht="12.75">
      <c r="A37" s="155">
        <v>5.6</v>
      </c>
      <c r="B37" s="7">
        <f t="shared" si="20"/>
        <v>6.8</v>
      </c>
      <c r="C37" s="7">
        <f t="shared" si="1"/>
        <v>-2.485426827170242</v>
      </c>
      <c r="D37" s="156">
        <f t="shared" si="2"/>
        <v>-2.742713413585121</v>
      </c>
      <c r="E37" s="157">
        <f t="shared" si="17"/>
        <v>1.6713559988277504</v>
      </c>
      <c r="F37" s="155">
        <f t="shared" si="3"/>
        <v>0.1610343003059652</v>
      </c>
      <c r="G37" s="155">
        <v>0.161</v>
      </c>
      <c r="H37" s="161">
        <f t="shared" si="4"/>
        <v>5600</v>
      </c>
      <c r="I37" s="155">
        <f t="shared" si="0"/>
        <v>-0.4416709354964653</v>
      </c>
      <c r="J37" s="158">
        <f t="shared" si="5"/>
        <v>9.269491166605848</v>
      </c>
      <c r="K37" s="158">
        <f t="shared" si="6"/>
        <v>-70.3274137983282</v>
      </c>
      <c r="L37" s="158">
        <f t="shared" si="7"/>
        <v>533.5724521082108</v>
      </c>
      <c r="M37" s="179">
        <f t="shared" si="18"/>
        <v>6693.280212272604</v>
      </c>
      <c r="N37" s="155">
        <v>0.31294732957103066</v>
      </c>
      <c r="O37" s="159">
        <f t="shared" si="19"/>
        <v>0.15633041270198703</v>
      </c>
      <c r="P37" s="100"/>
      <c r="Q37" s="155">
        <f t="shared" si="8"/>
        <v>1095.0332420805632</v>
      </c>
      <c r="R37" s="158">
        <f t="shared" si="9"/>
        <v>6691615.268651747</v>
      </c>
      <c r="S37" s="158">
        <f t="shared" si="10"/>
        <v>43135739706.06858</v>
      </c>
      <c r="T37" s="158">
        <f t="shared" si="11"/>
        <v>278063212735271.5</v>
      </c>
      <c r="U37" s="63">
        <f t="shared" si="12"/>
        <v>3.825639006999072</v>
      </c>
      <c r="V37" s="141">
        <f t="shared" si="13"/>
        <v>0.616059100715303</v>
      </c>
      <c r="W37" s="158">
        <f t="shared" si="14"/>
        <v>0.8399925603402576</v>
      </c>
      <c r="X37" s="158">
        <f t="shared" si="15"/>
        <v>1.918465369598411</v>
      </c>
      <c r="Y37" s="158">
        <f t="shared" si="16"/>
        <v>4.3815975856470635</v>
      </c>
      <c r="Z37" s="2"/>
    </row>
    <row r="38" spans="1:26" ht="12.75">
      <c r="A38" s="155">
        <v>4</v>
      </c>
      <c r="B38" s="7">
        <f t="shared" si="20"/>
        <v>4.8</v>
      </c>
      <c r="C38" s="7">
        <f t="shared" si="1"/>
        <v>-2</v>
      </c>
      <c r="D38" s="156">
        <f t="shared" si="2"/>
        <v>-2.242713413585121</v>
      </c>
      <c r="E38" s="157">
        <f t="shared" si="17"/>
        <v>2.3414987392314566</v>
      </c>
      <c r="F38" s="155">
        <f t="shared" si="3"/>
        <v>0.670142740403706</v>
      </c>
      <c r="G38" s="155">
        <v>0.67</v>
      </c>
      <c r="H38" s="161">
        <f t="shared" si="4"/>
        <v>4000</v>
      </c>
      <c r="I38" s="155">
        <f t="shared" si="0"/>
        <v>-1.5029381129200832</v>
      </c>
      <c r="J38" s="158">
        <f t="shared" si="5"/>
        <v>33.658079434664316</v>
      </c>
      <c r="K38" s="158">
        <f t="shared" si="6"/>
        <v>-238.5340257965841</v>
      </c>
      <c r="L38" s="158">
        <f t="shared" si="7"/>
        <v>1690.485090605792</v>
      </c>
      <c r="M38" s="179">
        <f t="shared" si="18"/>
        <v>4732.863826479693</v>
      </c>
      <c r="N38" s="155">
        <v>1.380522671790208</v>
      </c>
      <c r="O38" s="159">
        <f t="shared" si="19"/>
        <v>0.6896293996860202</v>
      </c>
      <c r="P38" s="100"/>
      <c r="Q38" s="155">
        <f t="shared" si="8"/>
        <v>3216.685153937789</v>
      </c>
      <c r="R38" s="158">
        <f t="shared" si="9"/>
        <v>13248069.134333022</v>
      </c>
      <c r="S38" s="158">
        <f t="shared" si="10"/>
        <v>58904058670.88867</v>
      </c>
      <c r="T38" s="158">
        <f t="shared" si="11"/>
        <v>261901420706782.72</v>
      </c>
      <c r="U38" s="63">
        <f t="shared" si="12"/>
        <v>3.6751240091670807</v>
      </c>
      <c r="V38" s="141">
        <f t="shared" si="13"/>
        <v>2.462857674826682</v>
      </c>
      <c r="W38" s="158">
        <f t="shared" si="14"/>
        <v>3.0500634622010003</v>
      </c>
      <c r="X38" s="158">
        <f t="shared" si="15"/>
        <v>6.506982743228908</v>
      </c>
      <c r="Y38" s="158">
        <f t="shared" si="16"/>
        <v>13.881948669397401</v>
      </c>
      <c r="Z38" s="2"/>
    </row>
    <row r="39" spans="1:26" ht="12.75">
      <c r="A39" s="155">
        <v>2.8</v>
      </c>
      <c r="B39" s="7">
        <f t="shared" si="20"/>
        <v>3.4</v>
      </c>
      <c r="C39" s="7">
        <f t="shared" si="1"/>
        <v>-1.4854268271702415</v>
      </c>
      <c r="D39" s="156">
        <f t="shared" si="2"/>
        <v>-1.7427134135851208</v>
      </c>
      <c r="E39" s="157">
        <f t="shared" si="17"/>
        <v>3.11866427549068</v>
      </c>
      <c r="F39" s="155">
        <f t="shared" si="3"/>
        <v>0.7771655362592234</v>
      </c>
      <c r="G39" s="155">
        <v>0.777</v>
      </c>
      <c r="H39" s="161">
        <f t="shared" si="4"/>
        <v>2800</v>
      </c>
      <c r="I39" s="155">
        <f t="shared" si="0"/>
        <v>-1.3543768046150222</v>
      </c>
      <c r="J39" s="158">
        <f t="shared" si="5"/>
        <v>33.71986226801897</v>
      </c>
      <c r="K39" s="158">
        <f t="shared" si="6"/>
        <v>-222.11194816499486</v>
      </c>
      <c r="L39" s="158">
        <f t="shared" si="7"/>
        <v>1463.0462344574605</v>
      </c>
      <c r="M39" s="179">
        <f t="shared" si="18"/>
        <v>3346.6401061363017</v>
      </c>
      <c r="N39" s="155">
        <v>1.5103110253210597</v>
      </c>
      <c r="O39" s="159">
        <f t="shared" si="19"/>
        <v>0.7544641656487193</v>
      </c>
      <c r="P39" s="100"/>
      <c r="Q39" s="155">
        <f t="shared" si="8"/>
        <v>2642.3628232813594</v>
      </c>
      <c r="R39" s="158">
        <f t="shared" si="9"/>
        <v>7211755.368472552</v>
      </c>
      <c r="S39" s="158">
        <f t="shared" si="10"/>
        <v>21968717947.611004</v>
      </c>
      <c r="T39" s="158">
        <f t="shared" si="11"/>
        <v>66921927270517.74</v>
      </c>
      <c r="U39" s="63">
        <f t="shared" si="12"/>
        <v>3.5246090113350905</v>
      </c>
      <c r="V39" s="141">
        <f t="shared" si="13"/>
        <v>2.739204652398327</v>
      </c>
      <c r="W39" s="158">
        <f t="shared" si="14"/>
        <v>3.0556621643780555</v>
      </c>
      <c r="X39" s="158">
        <f t="shared" si="15"/>
        <v>6.0590039888358485</v>
      </c>
      <c r="Y39" s="158">
        <f t="shared" si="16"/>
        <v>12.014263148819309</v>
      </c>
      <c r="Z39" s="2"/>
    </row>
    <row r="40" spans="1:26" ht="12.75">
      <c r="A40" s="155">
        <v>2</v>
      </c>
      <c r="B40" s="7">
        <f t="shared" si="20"/>
        <v>2.4</v>
      </c>
      <c r="C40" s="7">
        <f t="shared" si="1"/>
        <v>-1</v>
      </c>
      <c r="D40" s="156">
        <f t="shared" si="2"/>
        <v>-1.2427134135851208</v>
      </c>
      <c r="E40" s="157">
        <f t="shared" si="17"/>
        <v>4.839030713541985</v>
      </c>
      <c r="F40" s="155">
        <f t="shared" si="3"/>
        <v>1.720366438051305</v>
      </c>
      <c r="G40" s="155">
        <v>1.72</v>
      </c>
      <c r="H40" s="161">
        <f t="shared" si="4"/>
        <v>2000</v>
      </c>
      <c r="I40" s="155">
        <f t="shared" si="0"/>
        <v>-2.1379224488480126</v>
      </c>
      <c r="J40" s="158">
        <f t="shared" si="5"/>
        <v>63.74178846627848</v>
      </c>
      <c r="K40" s="158">
        <f t="shared" si="6"/>
        <v>-387.99478324899707</v>
      </c>
      <c r="L40" s="158">
        <f t="shared" si="7"/>
        <v>2361.715217766079</v>
      </c>
      <c r="M40" s="179">
        <f t="shared" si="18"/>
        <v>2366.431913239846</v>
      </c>
      <c r="N40" s="155">
        <v>3.544028351461433</v>
      </c>
      <c r="O40" s="159">
        <f t="shared" si="19"/>
        <v>1.7703918917312775</v>
      </c>
      <c r="P40" s="100"/>
      <c r="Q40" s="155">
        <f t="shared" si="8"/>
        <v>4128.879451323132</v>
      </c>
      <c r="R40" s="158">
        <f t="shared" si="9"/>
        <v>7203323.850972174</v>
      </c>
      <c r="S40" s="158">
        <f t="shared" si="10"/>
        <v>14739709693.830898</v>
      </c>
      <c r="T40" s="158">
        <f t="shared" si="11"/>
        <v>30160943246927.715</v>
      </c>
      <c r="U40" s="63">
        <f t="shared" si="12"/>
        <v>3.3740940135030995</v>
      </c>
      <c r="V40" s="141">
        <f t="shared" si="13"/>
        <v>5.804678099660559</v>
      </c>
      <c r="W40" s="158">
        <f t="shared" si="14"/>
        <v>5.776220844499891</v>
      </c>
      <c r="X40" s="158">
        <f t="shared" si="15"/>
        <v>10.584130924856167</v>
      </c>
      <c r="Y40" s="158">
        <f t="shared" si="16"/>
        <v>19.39396544042556</v>
      </c>
      <c r="Z40" s="2"/>
    </row>
    <row r="41" spans="1:26" ht="12.75">
      <c r="A41" s="155">
        <v>1.4</v>
      </c>
      <c r="B41" s="7">
        <f t="shared" si="20"/>
        <v>1.7</v>
      </c>
      <c r="C41" s="7">
        <f t="shared" si="1"/>
        <v>-0.4854268271702417</v>
      </c>
      <c r="D41" s="156">
        <f t="shared" si="2"/>
        <v>-0.7427134135851209</v>
      </c>
      <c r="E41" s="157">
        <f t="shared" si="17"/>
        <v>5.527177288762507</v>
      </c>
      <c r="F41" s="155">
        <f t="shared" si="3"/>
        <v>0.688146575220522</v>
      </c>
      <c r="G41" s="155">
        <v>0.688</v>
      </c>
      <c r="H41" s="161">
        <f t="shared" si="4"/>
        <v>1400</v>
      </c>
      <c r="I41" s="155">
        <f t="shared" si="0"/>
        <v>-0.5110956919289441</v>
      </c>
      <c r="J41" s="158">
        <f t="shared" si="5"/>
        <v>21.480019838757816</v>
      </c>
      <c r="K41" s="158">
        <f t="shared" si="6"/>
        <v>-120.00837104159821</v>
      </c>
      <c r="L41" s="158">
        <f t="shared" si="7"/>
        <v>670.483976652173</v>
      </c>
      <c r="M41" s="179">
        <f t="shared" si="18"/>
        <v>1673.3200530681509</v>
      </c>
      <c r="N41" s="155">
        <v>1.3373152965519812</v>
      </c>
      <c r="O41" s="159">
        <f t="shared" si="19"/>
        <v>0.6680454903041431</v>
      </c>
      <c r="P41" s="100"/>
      <c r="Q41" s="155">
        <f t="shared" si="8"/>
        <v>1169.8491778748873</v>
      </c>
      <c r="R41" s="158">
        <f t="shared" si="9"/>
        <v>1247165.7301022254</v>
      </c>
      <c r="S41" s="158">
        <f t="shared" si="10"/>
        <v>1678980981.167029</v>
      </c>
      <c r="T41" s="158">
        <f t="shared" si="11"/>
        <v>2260306763632.399</v>
      </c>
      <c r="U41" s="63">
        <f t="shared" si="12"/>
        <v>3.2235790156711093</v>
      </c>
      <c r="V41" s="141">
        <f t="shared" si="13"/>
        <v>2.2182948595868153</v>
      </c>
      <c r="W41" s="158">
        <f t="shared" si="14"/>
        <v>1.946499169827076</v>
      </c>
      <c r="X41" s="158">
        <f t="shared" si="15"/>
        <v>3.2737149209757495</v>
      </c>
      <c r="Y41" s="158">
        <f t="shared" si="16"/>
        <v>5.505889522044524</v>
      </c>
      <c r="Z41" s="2"/>
    </row>
    <row r="42" spans="1:26" ht="12.75">
      <c r="A42" s="155">
        <v>1</v>
      </c>
      <c r="B42" s="7">
        <f t="shared" si="20"/>
        <v>1.2</v>
      </c>
      <c r="C42" s="7">
        <f t="shared" si="1"/>
        <v>0</v>
      </c>
      <c r="D42" s="156">
        <f t="shared" si="2"/>
        <v>-0.24271341358512086</v>
      </c>
      <c r="E42" s="157">
        <f t="shared" si="17"/>
        <v>6.144308737761144</v>
      </c>
      <c r="F42" s="155">
        <f t="shared" si="3"/>
        <v>0.6171314489986368</v>
      </c>
      <c r="G42" s="155">
        <v>0.617</v>
      </c>
      <c r="H42" s="161">
        <f t="shared" si="4"/>
        <v>1000</v>
      </c>
      <c r="I42" s="155">
        <f t="shared" si="0"/>
        <v>-0.14978608061719106</v>
      </c>
      <c r="J42" s="158">
        <f t="shared" si="5"/>
        <v>15.969715561053993</v>
      </c>
      <c r="K42" s="158">
        <f t="shared" si="6"/>
        <v>-81.23757147541279</v>
      </c>
      <c r="L42" s="158">
        <f t="shared" si="7"/>
        <v>413.25363585794736</v>
      </c>
      <c r="M42" s="179">
        <f t="shared" si="18"/>
        <v>1183.2159566199232</v>
      </c>
      <c r="N42" s="155">
        <v>1.2713171470068043</v>
      </c>
      <c r="O42" s="159">
        <f t="shared" si="19"/>
        <v>0.6350766262780221</v>
      </c>
      <c r="P42" s="100"/>
      <c r="Q42" s="155">
        <f t="shared" si="8"/>
        <v>740.5577387983642</v>
      </c>
      <c r="R42" s="158">
        <f t="shared" si="9"/>
        <v>441938.63550740766</v>
      </c>
      <c r="S42" s="158">
        <f t="shared" si="10"/>
        <v>373984942.0935626</v>
      </c>
      <c r="T42" s="158">
        <f t="shared" si="11"/>
        <v>316479994450.2273</v>
      </c>
      <c r="U42" s="63">
        <f t="shared" si="12"/>
        <v>3.0730640178391186</v>
      </c>
      <c r="V42" s="141">
        <f t="shared" si="13"/>
        <v>1.896484450194628</v>
      </c>
      <c r="W42" s="158">
        <f t="shared" si="14"/>
        <v>1.4471605852931917</v>
      </c>
      <c r="X42" s="158">
        <f t="shared" si="15"/>
        <v>2.216084157918514</v>
      </c>
      <c r="Y42" s="158">
        <f t="shared" si="16"/>
        <v>3.393561878955158</v>
      </c>
      <c r="Z42" s="2"/>
    </row>
    <row r="43" spans="1:26" ht="12.75">
      <c r="A43" s="155">
        <v>0.707</v>
      </c>
      <c r="B43" s="7">
        <f t="shared" si="20"/>
        <v>0.8534999999999999</v>
      </c>
      <c r="C43" s="7">
        <f t="shared" si="1"/>
        <v>0.5002178798526883</v>
      </c>
      <c r="D43" s="156">
        <f t="shared" si="2"/>
        <v>0.25010893992634414</v>
      </c>
      <c r="E43" s="157">
        <f t="shared" si="17"/>
        <v>6.210022734842522</v>
      </c>
      <c r="F43" s="155">
        <f t="shared" si="3"/>
        <v>0.06571399708137833</v>
      </c>
      <c r="G43" s="155">
        <v>0.0657</v>
      </c>
      <c r="H43" s="161">
        <f t="shared" si="4"/>
        <v>707</v>
      </c>
      <c r="I43" s="155">
        <f t="shared" si="0"/>
        <v>0.016435658148346407</v>
      </c>
      <c r="J43" s="158">
        <f t="shared" si="5"/>
        <v>1.3869763435362241</v>
      </c>
      <c r="K43" s="158">
        <f t="shared" si="6"/>
        <v>-6.3719834414885455</v>
      </c>
      <c r="L43" s="158">
        <f t="shared" si="7"/>
        <v>29.273875627240496</v>
      </c>
      <c r="M43" s="179">
        <f t="shared" si="18"/>
        <v>840.8329203831162</v>
      </c>
      <c r="N43" s="155">
        <v>0.13137074808427635</v>
      </c>
      <c r="O43" s="159">
        <f t="shared" si="19"/>
        <v>0.0656252388960625</v>
      </c>
      <c r="P43" s="100"/>
      <c r="Q43" s="155">
        <f t="shared" si="8"/>
        <v>56.0868965089564</v>
      </c>
      <c r="R43" s="158">
        <f t="shared" si="9"/>
        <v>16411.238422289458</v>
      </c>
      <c r="S43" s="158">
        <f t="shared" si="10"/>
        <v>8201307.400108077</v>
      </c>
      <c r="T43" s="158">
        <f t="shared" si="11"/>
        <v>4098498927.400517</v>
      </c>
      <c r="U43" s="63">
        <f t="shared" si="12"/>
        <v>2.924709706898449</v>
      </c>
      <c r="V43" s="141">
        <f t="shared" si="13"/>
        <v>0.19219436514300356</v>
      </c>
      <c r="W43" s="158">
        <f t="shared" si="14"/>
        <v>0.12568649012100622</v>
      </c>
      <c r="X43" s="158">
        <f t="shared" si="15"/>
        <v>0.17382168500046358</v>
      </c>
      <c r="Y43" s="158">
        <f t="shared" si="16"/>
        <v>0.24039161366755893</v>
      </c>
      <c r="Z43" s="2"/>
    </row>
    <row r="44" spans="1:26" ht="12.75">
      <c r="A44" s="155">
        <v>0.5</v>
      </c>
      <c r="B44" s="7">
        <f t="shared" si="20"/>
        <v>0.6034999999999999</v>
      </c>
      <c r="C44" s="7">
        <f t="shared" si="1"/>
        <v>1</v>
      </c>
      <c r="D44" s="156">
        <f t="shared" si="2"/>
        <v>0.7501089399263441</v>
      </c>
      <c r="E44" s="157">
        <f t="shared" si="17"/>
        <v>7.360267737027987</v>
      </c>
      <c r="F44" s="155">
        <f t="shared" si="3"/>
        <v>1.1502450021854655</v>
      </c>
      <c r="G44" s="155">
        <v>1.15</v>
      </c>
      <c r="H44" s="161">
        <f t="shared" si="4"/>
        <v>500</v>
      </c>
      <c r="I44" s="155">
        <f t="shared" si="0"/>
        <v>0.8628090592449149</v>
      </c>
      <c r="J44" s="158">
        <f t="shared" si="5"/>
        <v>19.28052183708974</v>
      </c>
      <c r="K44" s="158">
        <f t="shared" si="6"/>
        <v>-78.93743289846975</v>
      </c>
      <c r="L44" s="158">
        <f t="shared" si="7"/>
        <v>323.1820365262975</v>
      </c>
      <c r="M44" s="179">
        <f t="shared" si="18"/>
        <v>594.55865984779</v>
      </c>
      <c r="N44" s="155">
        <v>2.3014929022399375</v>
      </c>
      <c r="O44" s="159">
        <f t="shared" si="19"/>
        <v>1.1496929394829678</v>
      </c>
      <c r="P44" s="100"/>
      <c r="Q44" s="155">
        <f t="shared" si="8"/>
        <v>694.1728588189284</v>
      </c>
      <c r="R44" s="158">
        <f t="shared" si="9"/>
        <v>71739.28707643689</v>
      </c>
      <c r="S44" s="158">
        <f t="shared" si="10"/>
        <v>17915973.328679666</v>
      </c>
      <c r="T44" s="158">
        <f t="shared" si="11"/>
        <v>4474286174.212473</v>
      </c>
      <c r="U44" s="63">
        <f t="shared" si="12"/>
        <v>2.7741947090664585</v>
      </c>
      <c r="V44" s="141">
        <f t="shared" si="13"/>
        <v>3.1910035991930554</v>
      </c>
      <c r="W44" s="158">
        <f t="shared" si="14"/>
        <v>1.747182732206372</v>
      </c>
      <c r="X44" s="158">
        <f t="shared" si="15"/>
        <v>2.153338551805416</v>
      </c>
      <c r="Y44" s="158">
        <f t="shared" si="16"/>
        <v>2.6539106833066803</v>
      </c>
      <c r="Z44" s="2"/>
    </row>
    <row r="45" spans="1:26" ht="12.75">
      <c r="A45" s="155">
        <v>0.3536</v>
      </c>
      <c r="B45" s="7">
        <f t="shared" si="20"/>
        <v>0.4268</v>
      </c>
      <c r="C45" s="7">
        <f t="shared" si="1"/>
        <v>1.499809820158018</v>
      </c>
      <c r="D45" s="156">
        <f t="shared" si="2"/>
        <v>1.249904910079009</v>
      </c>
      <c r="E45" s="157">
        <f t="shared" si="17"/>
        <v>10.660970786777584</v>
      </c>
      <c r="F45" s="155">
        <f t="shared" si="3"/>
        <v>3.300703049749597</v>
      </c>
      <c r="G45" s="155">
        <v>3.3</v>
      </c>
      <c r="H45" s="161">
        <f t="shared" si="4"/>
        <v>353.6</v>
      </c>
      <c r="I45" s="155">
        <f t="shared" si="0"/>
        <v>4.12556494859478</v>
      </c>
      <c r="J45" s="158">
        <f t="shared" si="5"/>
        <v>42.64314380214056</v>
      </c>
      <c r="K45" s="158">
        <f t="shared" si="6"/>
        <v>-153.27474248222586</v>
      </c>
      <c r="L45" s="158">
        <f t="shared" si="7"/>
        <v>550.9243594233633</v>
      </c>
      <c r="M45" s="179">
        <f t="shared" si="18"/>
        <v>420.4759208325728</v>
      </c>
      <c r="N45" s="155">
        <v>6.603917963648772</v>
      </c>
      <c r="O45" s="159">
        <f t="shared" si="19"/>
        <v>3.2989360290193903</v>
      </c>
      <c r="P45" s="100"/>
      <c r="Q45" s="155">
        <f t="shared" si="8"/>
        <v>1408.7400616331279</v>
      </c>
      <c r="R45" s="158">
        <f t="shared" si="9"/>
        <v>17607.4091111949</v>
      </c>
      <c r="S45" s="158">
        <f t="shared" si="10"/>
        <v>1285997.0005938583</v>
      </c>
      <c r="T45" s="158">
        <f t="shared" si="11"/>
        <v>93925703.38386191</v>
      </c>
      <c r="U45" s="63">
        <f t="shared" si="12"/>
        <v>2.623741130338527</v>
      </c>
      <c r="V45" s="141">
        <f t="shared" si="13"/>
        <v>8.66019035066183</v>
      </c>
      <c r="W45" s="158">
        <f t="shared" si="14"/>
        <v>3.8642815338518486</v>
      </c>
      <c r="X45" s="158">
        <f t="shared" si="15"/>
        <v>4.181190087971848</v>
      </c>
      <c r="Y45" s="158">
        <f t="shared" si="16"/>
        <v>4.524088216297205</v>
      </c>
      <c r="Z45" s="2"/>
    </row>
    <row r="46" spans="1:26" ht="12.75">
      <c r="A46" s="155">
        <v>0.25</v>
      </c>
      <c r="B46" s="7">
        <f t="shared" si="20"/>
        <v>0.3018</v>
      </c>
      <c r="C46" s="7">
        <f t="shared" si="1"/>
        <v>2</v>
      </c>
      <c r="D46" s="156">
        <f t="shared" si="2"/>
        <v>1.749904910079009</v>
      </c>
      <c r="E46" s="157">
        <f t="shared" si="17"/>
        <v>15.64203175276334</v>
      </c>
      <c r="F46" s="155">
        <f t="shared" si="3"/>
        <v>4.981060965985756</v>
      </c>
      <c r="G46" s="155">
        <v>4.98</v>
      </c>
      <c r="H46" s="161">
        <f t="shared" si="4"/>
        <v>250</v>
      </c>
      <c r="I46" s="155">
        <f t="shared" si="0"/>
        <v>8.716383041781365</v>
      </c>
      <c r="J46" s="158">
        <f t="shared" si="5"/>
        <v>47.69392752294066</v>
      </c>
      <c r="K46" s="158">
        <f t="shared" si="6"/>
        <v>-147.58210565619584</v>
      </c>
      <c r="L46" s="158">
        <f t="shared" si="7"/>
        <v>456.6719295541386</v>
      </c>
      <c r="M46" s="179">
        <f t="shared" si="18"/>
        <v>297.32137494637004</v>
      </c>
      <c r="N46" s="155">
        <v>9.958334183128807</v>
      </c>
      <c r="O46" s="159">
        <f t="shared" si="19"/>
        <v>4.974608649982046</v>
      </c>
      <c r="P46" s="100"/>
      <c r="Q46" s="155">
        <f t="shared" si="8"/>
        <v>1503.284199534501</v>
      </c>
      <c r="R46" s="158">
        <f t="shared" si="9"/>
        <v>13449.491504431942</v>
      </c>
      <c r="S46" s="158">
        <f t="shared" si="10"/>
        <v>-698872.3664615317</v>
      </c>
      <c r="T46" s="158">
        <f t="shared" si="11"/>
        <v>36315319.760794975</v>
      </c>
      <c r="U46" s="63">
        <f t="shared" si="12"/>
        <v>2.4732261325065363</v>
      </c>
      <c r="V46" s="141">
        <f t="shared" si="13"/>
        <v>12.319290148684223</v>
      </c>
      <c r="W46" s="158">
        <f t="shared" si="14"/>
        <v>4.32197879825447</v>
      </c>
      <c r="X46" s="158">
        <f t="shared" si="15"/>
        <v>4.025900336471007</v>
      </c>
      <c r="Y46" s="158">
        <f t="shared" si="16"/>
        <v>3.7501048190572526</v>
      </c>
      <c r="Z46" s="2"/>
    </row>
    <row r="47" spans="1:26" ht="12.75">
      <c r="A47" s="155">
        <v>0.1768</v>
      </c>
      <c r="B47" s="7">
        <f t="shared" si="20"/>
        <v>0.2134</v>
      </c>
      <c r="C47" s="7">
        <f t="shared" si="1"/>
        <v>2.499809820158018</v>
      </c>
      <c r="D47" s="156">
        <f t="shared" si="2"/>
        <v>2.249904910079009</v>
      </c>
      <c r="E47" s="157">
        <f t="shared" si="17"/>
        <v>21.403258894144457</v>
      </c>
      <c r="F47" s="155">
        <f t="shared" si="3"/>
        <v>5.761227141381115</v>
      </c>
      <c r="G47" s="155">
        <v>5.76</v>
      </c>
      <c r="H47" s="161">
        <f t="shared" si="4"/>
        <v>176.8</v>
      </c>
      <c r="I47" s="155">
        <f t="shared" si="0"/>
        <v>12.962213233473822</v>
      </c>
      <c r="J47" s="158">
        <f t="shared" si="5"/>
        <v>38.77706588762318</v>
      </c>
      <c r="K47" s="158">
        <f t="shared" si="6"/>
        <v>-100.60160693535475</v>
      </c>
      <c r="L47" s="158">
        <f t="shared" si="7"/>
        <v>260.99662484277667</v>
      </c>
      <c r="M47" s="179">
        <f t="shared" si="18"/>
        <v>210.23796041628643</v>
      </c>
      <c r="N47" s="155">
        <v>11.526838627459677</v>
      </c>
      <c r="O47" s="159">
        <f t="shared" si="19"/>
        <v>5.758142887015664</v>
      </c>
      <c r="P47" s="100"/>
      <c r="Q47" s="155">
        <f t="shared" si="8"/>
        <v>1229.44587197073</v>
      </c>
      <c r="R47" s="158">
        <f t="shared" si="9"/>
        <v>113505.95408253395</v>
      </c>
      <c r="S47" s="158">
        <f t="shared" si="10"/>
        <v>-15932006.183616785</v>
      </c>
      <c r="T47" s="158">
        <f t="shared" si="11"/>
        <v>2236259966.153283</v>
      </c>
      <c r="U47" s="63">
        <f t="shared" si="12"/>
        <v>2.322711134674546</v>
      </c>
      <c r="V47" s="141">
        <f t="shared" si="13"/>
        <v>13.381666430675121</v>
      </c>
      <c r="W47" s="158">
        <f t="shared" si="14"/>
        <v>3.5139411939646203</v>
      </c>
      <c r="X47" s="158">
        <f t="shared" si="15"/>
        <v>2.7443167409067644</v>
      </c>
      <c r="Y47" s="158">
        <f t="shared" si="16"/>
        <v>2.1432556661325144</v>
      </c>
      <c r="Z47" s="2"/>
    </row>
    <row r="48" spans="1:26" ht="12.75">
      <c r="A48" s="155">
        <v>0.125</v>
      </c>
      <c r="B48" s="7">
        <f t="shared" si="20"/>
        <v>0.1509</v>
      </c>
      <c r="C48" s="7">
        <f t="shared" si="1"/>
        <v>3</v>
      </c>
      <c r="D48" s="156">
        <f t="shared" si="2"/>
        <v>2.749904910079009</v>
      </c>
      <c r="E48" s="157">
        <f t="shared" si="17"/>
        <v>27.62458403639976</v>
      </c>
      <c r="F48" s="155">
        <f t="shared" si="3"/>
        <v>6.221325142255301</v>
      </c>
      <c r="G48" s="155">
        <v>6.22</v>
      </c>
      <c r="H48" s="161">
        <f t="shared" si="4"/>
        <v>125</v>
      </c>
      <c r="I48" s="155">
        <f t="shared" si="0"/>
        <v>17.10805255588584</v>
      </c>
      <c r="J48" s="158">
        <f t="shared" si="5"/>
        <v>27.288829546927428</v>
      </c>
      <c r="K48" s="158">
        <f t="shared" si="6"/>
        <v>-57.15258961469268</v>
      </c>
      <c r="L48" s="158">
        <f t="shared" si="7"/>
        <v>119.69800661652998</v>
      </c>
      <c r="M48" s="179">
        <f t="shared" si="18"/>
        <v>148.66068747318505</v>
      </c>
      <c r="N48" s="155">
        <v>12.437919401417906</v>
      </c>
      <c r="O48" s="159">
        <f t="shared" si="19"/>
        <v>6.2132662254795825</v>
      </c>
      <c r="P48" s="100"/>
      <c r="Q48" s="155">
        <f t="shared" si="8"/>
        <v>938.7979639663249</v>
      </c>
      <c r="R48" s="158">
        <f t="shared" si="9"/>
        <v>256027.99377085242</v>
      </c>
      <c r="S48" s="158">
        <f t="shared" si="10"/>
        <v>-51938539.12015384</v>
      </c>
      <c r="T48" s="158">
        <f t="shared" si="11"/>
        <v>10536394111.458529</v>
      </c>
      <c r="U48" s="63">
        <f t="shared" si="12"/>
        <v>2.172196136842555</v>
      </c>
      <c r="V48" s="141">
        <f t="shared" si="13"/>
        <v>13.513938440048424</v>
      </c>
      <c r="W48" s="158">
        <f t="shared" si="14"/>
        <v>2.472888035364056</v>
      </c>
      <c r="X48" s="158">
        <f t="shared" si="15"/>
        <v>1.5590686197146062</v>
      </c>
      <c r="Y48" s="158">
        <f t="shared" si="16"/>
        <v>0.982937733620828</v>
      </c>
      <c r="Z48" s="2"/>
    </row>
    <row r="49" spans="1:26" ht="12.75">
      <c r="A49" s="155">
        <v>0.08839</v>
      </c>
      <c r="B49" s="7">
        <f t="shared" si="20"/>
        <v>0.106695</v>
      </c>
      <c r="C49" s="7">
        <f t="shared" si="1"/>
        <v>3.499973030186009</v>
      </c>
      <c r="D49" s="156">
        <f>(C48+C49)/2</f>
        <v>3.2499865150930045</v>
      </c>
      <c r="E49" s="157">
        <f t="shared" si="17"/>
        <v>33.83590704820128</v>
      </c>
      <c r="F49" s="155">
        <f t="shared" si="3"/>
        <v>6.211323011801515</v>
      </c>
      <c r="G49" s="155">
        <v>6.21</v>
      </c>
      <c r="H49" s="161">
        <f t="shared" si="4"/>
        <v>88.39</v>
      </c>
      <c r="I49" s="155">
        <f t="shared" si="0"/>
        <v>20.18671602924179</v>
      </c>
      <c r="J49" s="158">
        <f t="shared" si="5"/>
        <v>15.787434767239171</v>
      </c>
      <c r="K49" s="158">
        <f t="shared" si="6"/>
        <v>-25.169541033043227</v>
      </c>
      <c r="L49" s="158">
        <f t="shared" si="7"/>
        <v>40.127215418723225</v>
      </c>
      <c r="M49" s="179">
        <f t="shared" si="18"/>
        <v>105.11303439631072</v>
      </c>
      <c r="N49" s="155">
        <v>12.423316132653527</v>
      </c>
      <c r="O49" s="159">
        <f t="shared" si="19"/>
        <v>6.2059712757643615</v>
      </c>
      <c r="P49" s="100"/>
      <c r="Q49" s="155">
        <f t="shared" si="8"/>
        <v>662.7171087441626</v>
      </c>
      <c r="R49" s="158">
        <f t="shared" si="9"/>
        <v>379154.47256906796</v>
      </c>
      <c r="S49" s="158">
        <f t="shared" si="10"/>
        <v>-93676836.85232936</v>
      </c>
      <c r="T49" s="158">
        <f t="shared" si="11"/>
        <v>23144523927.67011</v>
      </c>
      <c r="U49" s="63">
        <f t="shared" si="12"/>
        <v>2.0216565734535554</v>
      </c>
      <c r="V49" s="141">
        <f t="shared" si="13"/>
        <v>12.557161996651867</v>
      </c>
      <c r="W49" s="158">
        <f t="shared" si="14"/>
        <v>1.430642471413437</v>
      </c>
      <c r="X49" s="158">
        <f t="shared" si="15"/>
        <v>0.6866012872170685</v>
      </c>
      <c r="Y49" s="158">
        <f t="shared" si="16"/>
        <v>0.32951721833225295</v>
      </c>
      <c r="Z49" s="2"/>
    </row>
    <row r="50" spans="1:26" ht="12.75">
      <c r="A50" s="155">
        <v>0.0625</v>
      </c>
      <c r="B50" s="7">
        <f t="shared" si="20"/>
        <v>0.075445</v>
      </c>
      <c r="C50" s="7">
        <f t="shared" si="1"/>
        <v>4</v>
      </c>
      <c r="D50" s="156">
        <f>(C49+C50)/2</f>
        <v>3.7499865150930045</v>
      </c>
      <c r="E50" s="157">
        <f t="shared" si="17"/>
        <v>39.63714271139754</v>
      </c>
      <c r="F50" s="155">
        <f t="shared" si="3"/>
        <v>5.801235663196262</v>
      </c>
      <c r="G50" s="155">
        <v>5.8</v>
      </c>
      <c r="H50" s="161">
        <f t="shared" si="4"/>
        <v>62.5</v>
      </c>
      <c r="I50" s="155">
        <f t="shared" si="0"/>
        <v>21.754555507862605</v>
      </c>
      <c r="J50" s="158">
        <f t="shared" si="5"/>
        <v>6.946641623678148</v>
      </c>
      <c r="K50" s="158">
        <f t="shared" si="6"/>
        <v>-7.601548789638874</v>
      </c>
      <c r="L50" s="158">
        <f t="shared" si="7"/>
        <v>8.318198509665548</v>
      </c>
      <c r="M50" s="179">
        <f t="shared" si="18"/>
        <v>74.32613941272614</v>
      </c>
      <c r="N50" s="155">
        <v>11.601845527160885</v>
      </c>
      <c r="O50" s="159">
        <f t="shared" si="19"/>
        <v>5.795612002351652</v>
      </c>
      <c r="P50" s="100"/>
      <c r="Q50" s="155">
        <f t="shared" si="8"/>
        <v>437.67422460984193</v>
      </c>
      <c r="R50" s="158">
        <f t="shared" si="9"/>
        <v>449368.1336303743</v>
      </c>
      <c r="S50" s="158">
        <f t="shared" si="10"/>
        <v>-125067121.2511921</v>
      </c>
      <c r="T50" s="158">
        <f t="shared" si="11"/>
        <v>34808397942.44614</v>
      </c>
      <c r="U50" s="63">
        <f t="shared" si="12"/>
        <v>1.8711415756215646</v>
      </c>
      <c r="V50" s="141">
        <f t="shared" si="13"/>
        <v>10.854933239385065</v>
      </c>
      <c r="W50" s="158">
        <f t="shared" si="14"/>
        <v>0.6294981222120526</v>
      </c>
      <c r="X50" s="158">
        <f t="shared" si="15"/>
        <v>0.20736306541932714</v>
      </c>
      <c r="Y50" s="158">
        <f t="shared" si="16"/>
        <v>0.06830749669117418</v>
      </c>
      <c r="Z50" s="2"/>
    </row>
    <row r="51" spans="1:26" ht="12.75">
      <c r="A51" s="155">
        <v>0.04419</v>
      </c>
      <c r="B51" s="7">
        <f t="shared" si="20"/>
        <v>0.053345000000000004</v>
      </c>
      <c r="C51" s="7">
        <f t="shared" si="1"/>
        <v>4.500136258679806</v>
      </c>
      <c r="D51" s="156">
        <f aca="true" t="shared" si="21" ref="D51:D114">(C50+C51)/2</f>
        <v>4.250068129339903</v>
      </c>
      <c r="E51" s="157">
        <f t="shared" si="17"/>
        <v>44.908265460543106</v>
      </c>
      <c r="F51" s="155">
        <f t="shared" si="3"/>
        <v>5.271122749145569</v>
      </c>
      <c r="G51" s="155">
        <v>5.27</v>
      </c>
      <c r="H51" s="161">
        <f t="shared" si="4"/>
        <v>44.19</v>
      </c>
      <c r="I51" s="155">
        <f t="shared" si="0"/>
        <v>22.402630801982113</v>
      </c>
      <c r="J51" s="158">
        <f t="shared" si="5"/>
        <v>1.86106435931381</v>
      </c>
      <c r="K51" s="158">
        <f t="shared" si="6"/>
        <v>-1.1058354888250383</v>
      </c>
      <c r="L51" s="158">
        <f t="shared" si="7"/>
        <v>0.6570821273455555</v>
      </c>
      <c r="M51" s="179">
        <f t="shared" si="18"/>
        <v>52.55354412406457</v>
      </c>
      <c r="N51" s="155">
        <v>10.53937333609762</v>
      </c>
      <c r="O51" s="159">
        <f t="shared" si="19"/>
        <v>5.264862254970903</v>
      </c>
      <c r="P51" s="100"/>
      <c r="Q51" s="155">
        <f t="shared" si="8"/>
        <v>281.1880430531704</v>
      </c>
      <c r="R51" s="158">
        <f t="shared" si="9"/>
        <v>475723.12755603576</v>
      </c>
      <c r="S51" s="158">
        <f t="shared" si="10"/>
        <v>-142915664.59243044</v>
      </c>
      <c r="T51" s="158">
        <f t="shared" si="11"/>
        <v>42934400290.40886</v>
      </c>
      <c r="U51" s="63">
        <f t="shared" si="12"/>
        <v>1.7206020094531842</v>
      </c>
      <c r="V51" s="141">
        <f t="shared" si="13"/>
        <v>9.069504394254258</v>
      </c>
      <c r="W51" s="158">
        <f t="shared" si="14"/>
        <v>0.1686478996570874</v>
      </c>
      <c r="X51" s="158">
        <f t="shared" si="15"/>
        <v>0.030166146815343065</v>
      </c>
      <c r="Y51" s="158">
        <f t="shared" si="16"/>
        <v>0.005395836031964422</v>
      </c>
      <c r="Z51" s="2"/>
    </row>
    <row r="52" spans="1:26" ht="12.75">
      <c r="A52" s="155">
        <v>0.03125</v>
      </c>
      <c r="B52" s="7">
        <f t="shared" si="20"/>
        <v>0.037720000000000004</v>
      </c>
      <c r="C52" s="7">
        <f t="shared" si="1"/>
        <v>5</v>
      </c>
      <c r="D52" s="156">
        <f t="shared" si="21"/>
        <v>4.750068129339903</v>
      </c>
      <c r="E52" s="157">
        <f t="shared" si="17"/>
        <v>49.88932642652886</v>
      </c>
      <c r="F52" s="155">
        <f t="shared" si="3"/>
        <v>4.981060965985756</v>
      </c>
      <c r="G52" s="155">
        <v>4.98</v>
      </c>
      <c r="H52" s="161">
        <f t="shared" si="4"/>
        <v>31.25</v>
      </c>
      <c r="I52" s="155">
        <f t="shared" si="0"/>
        <v>23.66037894482797</v>
      </c>
      <c r="J52" s="158">
        <f t="shared" si="5"/>
        <v>0.04419562720082692</v>
      </c>
      <c r="K52" s="158">
        <f t="shared" si="6"/>
        <v>-0.004163015459563549</v>
      </c>
      <c r="L52" s="158">
        <f t="shared" si="7"/>
        <v>0.00039213602825034327</v>
      </c>
      <c r="M52" s="179">
        <f t="shared" si="18"/>
        <v>37.160967425512496</v>
      </c>
      <c r="N52" s="155">
        <v>9.96483752318229</v>
      </c>
      <c r="O52" s="159">
        <f t="shared" si="19"/>
        <v>4.977857343095663</v>
      </c>
      <c r="P52" s="100"/>
      <c r="Q52" s="155">
        <f t="shared" si="8"/>
        <v>187.88561963698274</v>
      </c>
      <c r="R52" s="158">
        <f t="shared" si="9"/>
        <v>497523.36482782674</v>
      </c>
      <c r="S52" s="158">
        <f t="shared" si="10"/>
        <v>-157238645.07724422</v>
      </c>
      <c r="T52" s="158">
        <f t="shared" si="11"/>
        <v>49694131479.19913</v>
      </c>
      <c r="U52" s="63">
        <f t="shared" si="12"/>
        <v>1.5700870116211936</v>
      </c>
      <c r="V52" s="141">
        <f t="shared" si="13"/>
        <v>7.8206991267875505</v>
      </c>
      <c r="W52" s="158">
        <f t="shared" si="14"/>
        <v>0.00400496611745069</v>
      </c>
      <c r="X52" s="158">
        <f t="shared" si="15"/>
        <v>0.00011356312653807464</v>
      </c>
      <c r="Y52" s="158">
        <f t="shared" si="16"/>
        <v>3.220148018958001E-06</v>
      </c>
      <c r="Z52" s="2"/>
    </row>
    <row r="53" spans="1:26" ht="12.75">
      <c r="A53" s="155">
        <v>0.022097000000000002</v>
      </c>
      <c r="B53" s="7">
        <f t="shared" si="20"/>
        <v>0.026673500000000003</v>
      </c>
      <c r="C53" s="7">
        <f t="shared" si="1"/>
        <v>5.50000567440737</v>
      </c>
      <c r="D53" s="156">
        <f t="shared" si="21"/>
        <v>5.250002837203684</v>
      </c>
      <c r="E53" s="157">
        <f t="shared" si="17"/>
        <v>54.990412957960054</v>
      </c>
      <c r="F53" s="155">
        <f t="shared" si="3"/>
        <v>5.101086531431195</v>
      </c>
      <c r="G53" s="155">
        <v>5.1</v>
      </c>
      <c r="H53" s="161">
        <f t="shared" si="4"/>
        <v>22.097</v>
      </c>
      <c r="I53" s="155">
        <f t="shared" si="0"/>
        <v>26.780718762835274</v>
      </c>
      <c r="J53" s="158">
        <f t="shared" si="5"/>
        <v>0.8397641110860076</v>
      </c>
      <c r="K53" s="158">
        <f t="shared" si="6"/>
        <v>0.34072548634535105</v>
      </c>
      <c r="L53" s="158">
        <f t="shared" si="7"/>
        <v>0.13824579487582536</v>
      </c>
      <c r="M53" s="179">
        <f t="shared" si="18"/>
        <v>26.277961298396047</v>
      </c>
      <c r="N53" s="155">
        <v>10.202057281604338</v>
      </c>
      <c r="O53" s="159">
        <f t="shared" si="19"/>
        <v>5.096358634626151</v>
      </c>
      <c r="P53" s="100"/>
      <c r="Q53" s="155">
        <f t="shared" si="8"/>
        <v>136.06383159613</v>
      </c>
      <c r="R53" s="158">
        <f t="shared" si="9"/>
        <v>545751.8210437485</v>
      </c>
      <c r="S53" s="158">
        <f t="shared" si="10"/>
        <v>-178509545.788377</v>
      </c>
      <c r="T53" s="158">
        <f t="shared" si="11"/>
        <v>58388550818.99627</v>
      </c>
      <c r="U53" s="63">
        <f t="shared" si="12"/>
        <v>1.4195916686806855</v>
      </c>
      <c r="V53" s="141">
        <f t="shared" si="13"/>
        <v>7.24145994123898</v>
      </c>
      <c r="W53" s="158">
        <f t="shared" si="14"/>
        <v>0.0760986329318974</v>
      </c>
      <c r="X53" s="158">
        <f t="shared" si="15"/>
        <v>-0.009294669187859178</v>
      </c>
      <c r="Y53" s="158">
        <f t="shared" si="16"/>
        <v>0.0011352487158219015</v>
      </c>
      <c r="Z53" s="2"/>
    </row>
    <row r="54" spans="1:26" ht="12.75">
      <c r="A54" s="155">
        <v>0.015625</v>
      </c>
      <c r="B54" s="7">
        <f t="shared" si="20"/>
        <v>0.018861000000000003</v>
      </c>
      <c r="C54" s="7">
        <f t="shared" si="1"/>
        <v>6</v>
      </c>
      <c r="D54" s="156">
        <f t="shared" si="21"/>
        <v>5.750002837203684</v>
      </c>
      <c r="E54" s="157">
        <f t="shared" si="17"/>
        <v>60.38156127255106</v>
      </c>
      <c r="F54" s="155">
        <f t="shared" si="3"/>
        <v>5.391148314591009</v>
      </c>
      <c r="G54" s="155">
        <v>5.39</v>
      </c>
      <c r="H54" s="161">
        <f t="shared" si="4"/>
        <v>15.625</v>
      </c>
      <c r="I54" s="155">
        <f t="shared" si="0"/>
        <v>30.99911810468416</v>
      </c>
      <c r="J54" s="158">
        <f t="shared" si="5"/>
        <v>4.422704405316616</v>
      </c>
      <c r="K54" s="158">
        <f t="shared" si="6"/>
        <v>4.005818159907216</v>
      </c>
      <c r="L54" s="158">
        <f t="shared" si="7"/>
        <v>3.6282278125918923</v>
      </c>
      <c r="M54" s="179">
        <f t="shared" si="18"/>
        <v>18.581324629853505</v>
      </c>
      <c r="N54" s="155">
        <v>10.782418996857656</v>
      </c>
      <c r="O54" s="159">
        <f t="shared" si="19"/>
        <v>5.386273830855334</v>
      </c>
      <c r="P54" s="100"/>
      <c r="Q54" s="155">
        <f t="shared" si="8"/>
        <v>101.68244836150103</v>
      </c>
      <c r="R54" s="158">
        <f t="shared" si="9"/>
        <v>604666.7326135306</v>
      </c>
      <c r="S54" s="158">
        <f t="shared" si="10"/>
        <v>-202503938.0078446</v>
      </c>
      <c r="T54" s="158">
        <f t="shared" si="11"/>
        <v>67818920236.33934</v>
      </c>
      <c r="U54" s="63">
        <f t="shared" si="12"/>
        <v>1.2690766708486951</v>
      </c>
      <c r="V54" s="141">
        <f t="shared" si="13"/>
        <v>6.841780555132711</v>
      </c>
      <c r="W54" s="158">
        <f t="shared" si="14"/>
        <v>0.40078130830242403</v>
      </c>
      <c r="X54" s="158">
        <f t="shared" si="15"/>
        <v>-0.10927493279829885</v>
      </c>
      <c r="Y54" s="158">
        <f t="shared" si="16"/>
        <v>0.02979433094984112</v>
      </c>
      <c r="Z54" s="2"/>
    </row>
    <row r="55" spans="1:26" ht="12.75">
      <c r="A55" s="155">
        <v>0.011049</v>
      </c>
      <c r="B55" s="7">
        <f t="shared" si="20"/>
        <v>0.013337</v>
      </c>
      <c r="C55" s="7">
        <f t="shared" si="1"/>
        <v>6.49994038670328</v>
      </c>
      <c r="D55" s="156">
        <f t="shared" si="21"/>
        <v>6.24997019335164</v>
      </c>
      <c r="E55" s="157">
        <f t="shared" si="17"/>
        <v>66.17279480529353</v>
      </c>
      <c r="F55" s="155">
        <f t="shared" si="3"/>
        <v>5.791233532742475</v>
      </c>
      <c r="G55" s="155">
        <v>5.79</v>
      </c>
      <c r="H55" s="161">
        <f t="shared" si="4"/>
        <v>11.049</v>
      </c>
      <c r="I55" s="155">
        <f t="shared" si="0"/>
        <v>36.195036962378985</v>
      </c>
      <c r="J55" s="158">
        <f t="shared" si="5"/>
        <v>11.44354590324641</v>
      </c>
      <c r="K55" s="158">
        <f t="shared" si="6"/>
        <v>16.086271150082343</v>
      </c>
      <c r="L55" s="158">
        <f t="shared" si="7"/>
        <v>22.612581948097205</v>
      </c>
      <c r="M55" s="179">
        <f t="shared" si="18"/>
        <v>13.139277948197915</v>
      </c>
      <c r="N55" s="155">
        <v>11.583848168240984</v>
      </c>
      <c r="O55" s="159">
        <f t="shared" si="19"/>
        <v>5.786621561208248</v>
      </c>
      <c r="P55" s="100"/>
      <c r="Q55" s="155">
        <f t="shared" si="8"/>
        <v>77.23768162618639</v>
      </c>
      <c r="R55" s="158">
        <f t="shared" si="9"/>
        <v>671144.208032738</v>
      </c>
      <c r="S55" s="158">
        <f t="shared" si="10"/>
        <v>-228474760.48678753</v>
      </c>
      <c r="T55" s="158">
        <f t="shared" si="11"/>
        <v>77778688327.66357</v>
      </c>
      <c r="U55" s="63">
        <f t="shared" si="12"/>
        <v>1.118571499795344</v>
      </c>
      <c r="V55" s="141">
        <f t="shared" si="13"/>
        <v>6.477908778384839</v>
      </c>
      <c r="W55" s="158">
        <f t="shared" si="14"/>
        <v>1.0370033532443603</v>
      </c>
      <c r="X55" s="158">
        <f t="shared" si="15"/>
        <v>-0.43881827100738235</v>
      </c>
      <c r="Y55" s="158">
        <f t="shared" si="16"/>
        <v>0.18569031080513107</v>
      </c>
      <c r="Z55" s="2"/>
    </row>
    <row r="56" spans="1:26" ht="12.75">
      <c r="A56" s="155">
        <v>0.007813</v>
      </c>
      <c r="B56" s="7">
        <f t="shared" si="20"/>
        <v>0.009431</v>
      </c>
      <c r="C56" s="7">
        <f t="shared" si="1"/>
        <v>6.999907670471897</v>
      </c>
      <c r="D56" s="156">
        <f t="shared" si="21"/>
        <v>6.749924028587588</v>
      </c>
      <c r="E56" s="157">
        <f t="shared" si="17"/>
        <v>72.83421368751544</v>
      </c>
      <c r="F56" s="155">
        <f t="shared" si="3"/>
        <v>6.661418882221914</v>
      </c>
      <c r="G56" s="155">
        <v>6.66</v>
      </c>
      <c r="H56" s="161">
        <f t="shared" si="4"/>
        <v>7.813000000000001</v>
      </c>
      <c r="I56" s="155">
        <f t="shared" si="0"/>
        <v>44.96407137759677</v>
      </c>
      <c r="J56" s="158">
        <f t="shared" si="5"/>
        <v>24.191227395646397</v>
      </c>
      <c r="K56" s="158">
        <f t="shared" si="6"/>
        <v>46.100271579232654</v>
      </c>
      <c r="L56" s="158">
        <f t="shared" si="7"/>
        <v>87.8514762777798</v>
      </c>
      <c r="M56" s="179">
        <f t="shared" si="18"/>
        <v>9.291169840230024</v>
      </c>
      <c r="N56" s="155">
        <v>13.323709567574005</v>
      </c>
      <c r="O56" s="159">
        <f t="shared" si="19"/>
        <v>6.655755836853993</v>
      </c>
      <c r="P56" s="100"/>
      <c r="Q56" s="155">
        <f t="shared" si="8"/>
        <v>62.823841478234876</v>
      </c>
      <c r="R56" s="158">
        <f t="shared" si="9"/>
        <v>789806.7592734041</v>
      </c>
      <c r="S56" s="158">
        <f t="shared" si="10"/>
        <v>-271955531.94275045</v>
      </c>
      <c r="T56" s="158">
        <f t="shared" si="11"/>
        <v>93642920228.1137</v>
      </c>
      <c r="U56" s="63">
        <f t="shared" si="12"/>
        <v>0.9680703989420757</v>
      </c>
      <c r="V56" s="141">
        <f t="shared" si="13"/>
        <v>6.448722434832844</v>
      </c>
      <c r="W56" s="158">
        <f t="shared" si="14"/>
        <v>2.1921862454595824</v>
      </c>
      <c r="X56" s="158">
        <f t="shared" si="15"/>
        <v>-1.2575718311988087</v>
      </c>
      <c r="Y56" s="158">
        <f t="shared" si="16"/>
        <v>0.7214199586829235</v>
      </c>
      <c r="Z56" s="2"/>
    </row>
    <row r="57" spans="1:26" ht="12.75">
      <c r="A57" s="155">
        <v>0.005524</v>
      </c>
      <c r="B57" s="7">
        <f t="shared" si="20"/>
        <v>0.006668500000000001</v>
      </c>
      <c r="C57" s="7">
        <f t="shared" si="1"/>
        <v>7.500070965066123</v>
      </c>
      <c r="D57" s="156">
        <f t="shared" si="21"/>
        <v>7.2499893177690105</v>
      </c>
      <c r="E57" s="157">
        <f t="shared" si="17"/>
        <v>79.57564961336764</v>
      </c>
      <c r="F57" s="155">
        <f t="shared" si="3"/>
        <v>6.741435925852207</v>
      </c>
      <c r="G57" s="155">
        <v>6.74</v>
      </c>
      <c r="H57" s="161">
        <f t="shared" si="4"/>
        <v>5.524</v>
      </c>
      <c r="I57" s="155">
        <f t="shared" si="0"/>
        <v>48.875338448852744</v>
      </c>
      <c r="J57" s="158">
        <f t="shared" si="5"/>
        <v>39.01617896273074</v>
      </c>
      <c r="K57" s="158">
        <f t="shared" si="6"/>
        <v>93.86223612689443</v>
      </c>
      <c r="L57" s="158">
        <f t="shared" si="7"/>
        <v>225.80682180990962</v>
      </c>
      <c r="M57" s="179">
        <f t="shared" si="18"/>
        <v>6.569551887305554</v>
      </c>
      <c r="N57" s="155">
        <v>13.478469929148678</v>
      </c>
      <c r="O57" s="159">
        <f t="shared" si="19"/>
        <v>6.733065175866537</v>
      </c>
      <c r="P57" s="100"/>
      <c r="Q57" s="155">
        <f t="shared" si="8"/>
        <v>44.95526547154545</v>
      </c>
      <c r="R57" s="158">
        <f t="shared" si="9"/>
        <v>812170.503265293</v>
      </c>
      <c r="S57" s="158">
        <f t="shared" si="10"/>
        <v>-281899699.7337167</v>
      </c>
      <c r="T57" s="158">
        <f t="shared" si="11"/>
        <v>97845760699.83406</v>
      </c>
      <c r="U57" s="63">
        <f t="shared" si="12"/>
        <v>0.8175357471080847</v>
      </c>
      <c r="V57" s="141">
        <f t="shared" si="13"/>
        <v>5.511364856222867</v>
      </c>
      <c r="W57" s="158">
        <f t="shared" si="14"/>
        <v>3.5356093956555683</v>
      </c>
      <c r="X57" s="158">
        <f t="shared" si="15"/>
        <v>-2.5604730758177947</v>
      </c>
      <c r="Y57" s="158">
        <f t="shared" si="16"/>
        <v>1.8542835585977473</v>
      </c>
      <c r="Z57" s="2"/>
    </row>
    <row r="58" spans="1:26" ht="12.75">
      <c r="A58" s="155">
        <v>0.003906</v>
      </c>
      <c r="B58" s="7">
        <f t="shared" si="20"/>
        <v>0.0047150000000000004</v>
      </c>
      <c r="C58" s="7">
        <f t="shared" si="1"/>
        <v>8.000092335437381</v>
      </c>
      <c r="D58" s="156">
        <f t="shared" si="21"/>
        <v>7.750081650251753</v>
      </c>
      <c r="E58" s="157">
        <f t="shared" si="17"/>
        <v>85.63694066836236</v>
      </c>
      <c r="F58" s="155">
        <f t="shared" si="3"/>
        <v>6.061291054994714</v>
      </c>
      <c r="G58" s="155">
        <v>6.06</v>
      </c>
      <c r="H58" s="161">
        <f t="shared" si="4"/>
        <v>3.906</v>
      </c>
      <c r="I58" s="155">
        <f t="shared" si="0"/>
        <v>46.97550058214962</v>
      </c>
      <c r="J58" s="158">
        <f t="shared" si="5"/>
        <v>51.18020926178808</v>
      </c>
      <c r="K58" s="158">
        <f t="shared" si="6"/>
        <v>148.72039030119976</v>
      </c>
      <c r="L58" s="158">
        <f t="shared" si="7"/>
        <v>432.15443645820807</v>
      </c>
      <c r="M58" s="179">
        <f t="shared" si="18"/>
        <v>4.64507739440367</v>
      </c>
      <c r="N58" s="155">
        <v>12.122064003973064</v>
      </c>
      <c r="O58" s="159">
        <f t="shared" si="19"/>
        <v>6.05548311001288</v>
      </c>
      <c r="P58" s="100"/>
      <c r="Q58" s="155">
        <f t="shared" si="8"/>
        <v>28.578987324300083</v>
      </c>
      <c r="R58" s="158">
        <f t="shared" si="9"/>
        <v>738473.2830505538</v>
      </c>
      <c r="S58" s="158">
        <f t="shared" si="10"/>
        <v>-257762427.00074086</v>
      </c>
      <c r="T58" s="158">
        <f t="shared" si="11"/>
        <v>89971391380.40266</v>
      </c>
      <c r="U58" s="63">
        <f t="shared" si="12"/>
        <v>0.6669929544292145</v>
      </c>
      <c r="V58" s="141">
        <f t="shared" si="13"/>
        <v>4.042838428426295</v>
      </c>
      <c r="W58" s="158">
        <f t="shared" si="14"/>
        <v>4.637902366360563</v>
      </c>
      <c r="X58" s="158">
        <f t="shared" si="15"/>
        <v>-4.0569516655935125</v>
      </c>
      <c r="Y58" s="158">
        <f t="shared" si="16"/>
        <v>3.548771732742945</v>
      </c>
      <c r="Z58" s="2"/>
    </row>
    <row r="59" spans="1:26" ht="12.75">
      <c r="A59" s="155">
        <v>0.002762</v>
      </c>
      <c r="B59" s="7">
        <f t="shared" si="20"/>
        <v>0.003334</v>
      </c>
      <c r="C59" s="7">
        <f t="shared" si="1"/>
        <v>8.500070965066124</v>
      </c>
      <c r="D59" s="156">
        <f t="shared" si="21"/>
        <v>8.250081650251753</v>
      </c>
      <c r="E59" s="157">
        <f t="shared" si="17"/>
        <v>90.88805915660035</v>
      </c>
      <c r="F59" s="155">
        <f t="shared" si="3"/>
        <v>5.251118488237995</v>
      </c>
      <c r="G59" s="155">
        <v>5.25</v>
      </c>
      <c r="H59" s="161">
        <f t="shared" si="4"/>
        <v>2.762</v>
      </c>
      <c r="I59" s="155">
        <f t="shared" si="0"/>
        <v>43.322156283110004</v>
      </c>
      <c r="J59" s="158">
        <f t="shared" si="5"/>
        <v>60.9108661899807</v>
      </c>
      <c r="K59" s="158">
        <f t="shared" si="6"/>
        <v>207.45134467914707</v>
      </c>
      <c r="L59" s="158">
        <f t="shared" si="7"/>
        <v>706.5415926766992</v>
      </c>
      <c r="M59" s="179">
        <f t="shared" si="18"/>
        <v>3.2845657247191773</v>
      </c>
      <c r="N59" s="155">
        <v>10.502685869068435</v>
      </c>
      <c r="O59" s="159">
        <f t="shared" si="19"/>
        <v>5.246535315196326</v>
      </c>
      <c r="P59" s="100"/>
      <c r="Q59" s="155">
        <f t="shared" si="8"/>
        <v>17.507229039785475</v>
      </c>
      <c r="R59" s="158">
        <f t="shared" si="9"/>
        <v>644838.9178026955</v>
      </c>
      <c r="S59" s="158">
        <f t="shared" si="10"/>
        <v>-225970086.41370934</v>
      </c>
      <c r="T59" s="158">
        <f t="shared" si="11"/>
        <v>79186411589.13907</v>
      </c>
      <c r="U59" s="63">
        <f t="shared" si="12"/>
        <v>0.5164779565972243</v>
      </c>
      <c r="V59" s="141">
        <f t="shared" si="13"/>
        <v>2.7120869466550652</v>
      </c>
      <c r="W59" s="158">
        <f t="shared" si="14"/>
        <v>5.519685333731149</v>
      </c>
      <c r="X59" s="158">
        <f t="shared" si="15"/>
        <v>-5.659076584059293</v>
      </c>
      <c r="Y59" s="158">
        <f t="shared" si="16"/>
        <v>5.801987948215177</v>
      </c>
      <c r="Z59" s="2"/>
    </row>
    <row r="60" spans="1:26" ht="12.75">
      <c r="A60" s="155">
        <v>0.001953</v>
      </c>
      <c r="B60" s="7">
        <f t="shared" si="20"/>
        <v>0.0023575000000000002</v>
      </c>
      <c r="C60" s="7">
        <f t="shared" si="1"/>
        <v>9.000092335437381</v>
      </c>
      <c r="D60" s="156">
        <f t="shared" si="21"/>
        <v>8.750081650251753</v>
      </c>
      <c r="E60" s="157">
        <f t="shared" si="17"/>
        <v>94.24877498907267</v>
      </c>
      <c r="F60" s="155">
        <f t="shared" si="3"/>
        <v>3.3607158324723168</v>
      </c>
      <c r="G60" s="155">
        <v>3.36</v>
      </c>
      <c r="H60" s="161">
        <f t="shared" si="4"/>
        <v>1.953</v>
      </c>
      <c r="I60" s="155">
        <f t="shared" si="0"/>
        <v>29.406537937426563</v>
      </c>
      <c r="J60" s="158">
        <f t="shared" si="5"/>
        <v>51.269120910103226</v>
      </c>
      <c r="K60" s="158">
        <f t="shared" si="6"/>
        <v>200.24787230889277</v>
      </c>
      <c r="L60" s="158">
        <f t="shared" si="7"/>
        <v>782.1318105795057</v>
      </c>
      <c r="M60" s="179">
        <f t="shared" si="18"/>
        <v>2.322538697201837</v>
      </c>
      <c r="N60" s="155">
        <v>6.721144398242502</v>
      </c>
      <c r="O60" s="159">
        <f t="shared" si="19"/>
        <v>3.3574955857497213</v>
      </c>
      <c r="P60" s="100"/>
      <c r="Q60" s="155">
        <f t="shared" si="8"/>
        <v>7.922887575053488</v>
      </c>
      <c r="R60" s="158">
        <f t="shared" si="9"/>
        <v>415000.14331362816</v>
      </c>
      <c r="S60" s="158">
        <f t="shared" si="10"/>
        <v>-145833222.99514276</v>
      </c>
      <c r="T60" s="158">
        <f t="shared" si="11"/>
        <v>51246558035.71294</v>
      </c>
      <c r="U60" s="63">
        <f t="shared" si="12"/>
        <v>0.3659629587652336</v>
      </c>
      <c r="V60" s="141">
        <f t="shared" si="13"/>
        <v>1.229897509620734</v>
      </c>
      <c r="W60" s="158">
        <f t="shared" si="14"/>
        <v>4.645959456201841</v>
      </c>
      <c r="X60" s="158">
        <f t="shared" si="15"/>
        <v>-5.462572667068673</v>
      </c>
      <c r="Y60" s="158">
        <f t="shared" si="16"/>
        <v>6.422720737085439</v>
      </c>
      <c r="Z60" s="2"/>
    </row>
    <row r="61" spans="1:26" ht="12.75">
      <c r="A61" s="155">
        <v>0.001381</v>
      </c>
      <c r="B61" s="7">
        <f t="shared" si="20"/>
        <v>0.001667</v>
      </c>
      <c r="C61" s="7">
        <f t="shared" si="1"/>
        <v>9.500070965066124</v>
      </c>
      <c r="D61" s="156">
        <f t="shared" si="21"/>
        <v>9.250081650251753</v>
      </c>
      <c r="E61" s="157">
        <f t="shared" si="17"/>
        <v>96.31921599300651</v>
      </c>
      <c r="F61" s="155">
        <f t="shared" si="3"/>
        <v>2.070441003933838</v>
      </c>
      <c r="G61" s="155">
        <v>2.07</v>
      </c>
      <c r="H61" s="161">
        <f t="shared" si="4"/>
        <v>1.381</v>
      </c>
      <c r="I61" s="155">
        <f t="shared" si="0"/>
        <v>19.15174833841721</v>
      </c>
      <c r="J61" s="158">
        <f t="shared" si="5"/>
        <v>40.189817239865995</v>
      </c>
      <c r="K61" s="158">
        <f t="shared" si="6"/>
        <v>177.06903354939868</v>
      </c>
      <c r="L61" s="158">
        <f t="shared" si="7"/>
        <v>780.1339940162069</v>
      </c>
      <c r="M61" s="179">
        <f t="shared" si="18"/>
        <v>1.6422828623595886</v>
      </c>
      <c r="N61" s="155">
        <v>4.141058999804126</v>
      </c>
      <c r="O61" s="159">
        <f t="shared" si="19"/>
        <v>2.0686339242774086</v>
      </c>
      <c r="P61" s="100"/>
      <c r="Q61" s="155">
        <f t="shared" si="8"/>
        <v>3.451425153557708</v>
      </c>
      <c r="R61" s="158">
        <f t="shared" si="9"/>
        <v>256675.4839336234</v>
      </c>
      <c r="S61" s="158">
        <f t="shared" si="10"/>
        <v>-90374343.2394956</v>
      </c>
      <c r="T61" s="158">
        <f t="shared" si="11"/>
        <v>31820420831.78578</v>
      </c>
      <c r="U61" s="63">
        <f t="shared" si="12"/>
        <v>0.2154479609332431</v>
      </c>
      <c r="V61" s="141">
        <f t="shared" si="13"/>
        <v>0.4460722925301221</v>
      </c>
      <c r="W61" s="158">
        <f t="shared" si="14"/>
        <v>3.6419633911020224</v>
      </c>
      <c r="X61" s="158">
        <f t="shared" si="15"/>
        <v>-4.830275856110837</v>
      </c>
      <c r="Y61" s="158">
        <f t="shared" si="16"/>
        <v>6.406315039610371</v>
      </c>
      <c r="Z61" s="2"/>
    </row>
    <row r="62" spans="1:26" ht="12.75">
      <c r="A62" s="155">
        <v>0.000977</v>
      </c>
      <c r="B62" s="7">
        <f t="shared" si="20"/>
        <v>0.001179</v>
      </c>
      <c r="C62" s="7">
        <f t="shared" si="1"/>
        <v>9.99935381735579</v>
      </c>
      <c r="D62" s="156">
        <f t="shared" si="21"/>
        <v>9.749712391210956</v>
      </c>
      <c r="E62" s="157">
        <f t="shared" si="17"/>
        <v>97.85954408288966</v>
      </c>
      <c r="F62" s="155">
        <f t="shared" si="3"/>
        <v>1.5403280898831453</v>
      </c>
      <c r="G62" s="155">
        <v>1.54</v>
      </c>
      <c r="H62" s="161">
        <f t="shared" si="4"/>
        <v>0.977</v>
      </c>
      <c r="I62" s="155">
        <f t="shared" si="0"/>
        <v>15.017755864464004</v>
      </c>
      <c r="J62" s="158">
        <f t="shared" si="5"/>
        <v>37.06557810137082</v>
      </c>
      <c r="K62" s="158">
        <f t="shared" si="6"/>
        <v>181.82330573077948</v>
      </c>
      <c r="L62" s="158">
        <f t="shared" si="7"/>
        <v>891.9249665134951</v>
      </c>
      <c r="M62" s="179">
        <f t="shared" si="18"/>
        <v>1.1615666145340093</v>
      </c>
      <c r="N62" s="155">
        <v>3.085081097456765</v>
      </c>
      <c r="O62" s="159">
        <f t="shared" si="19"/>
        <v>1.5411283484847498</v>
      </c>
      <c r="P62" s="100"/>
      <c r="Q62" s="155">
        <f t="shared" si="8"/>
        <v>1.816046817972228</v>
      </c>
      <c r="R62" s="158">
        <f t="shared" si="9"/>
        <v>191486.33376156303</v>
      </c>
      <c r="S62" s="158">
        <f t="shared" si="10"/>
        <v>-67514966.8093949</v>
      </c>
      <c r="T62" s="158">
        <f t="shared" si="11"/>
        <v>23804679183.787655</v>
      </c>
      <c r="U62" s="63">
        <f t="shared" si="12"/>
        <v>0.06504412114870214</v>
      </c>
      <c r="V62" s="141">
        <f t="shared" si="13"/>
        <v>0.10018928688710826</v>
      </c>
      <c r="W62" s="158">
        <f t="shared" si="14"/>
        <v>3.3588477825005287</v>
      </c>
      <c r="X62" s="158">
        <f t="shared" si="15"/>
        <v>-4.959967907119277</v>
      </c>
      <c r="Y62" s="158">
        <f t="shared" si="16"/>
        <v>7.32432168192466</v>
      </c>
      <c r="Z62" s="2"/>
    </row>
    <row r="63" spans="1:26" ht="12.75">
      <c r="A63" s="155">
        <v>0.000691</v>
      </c>
      <c r="B63" s="7">
        <f t="shared" si="20"/>
        <v>0.000834</v>
      </c>
      <c r="C63" s="7">
        <f t="shared" si="1"/>
        <v>10.499026668935915</v>
      </c>
      <c r="D63" s="156">
        <f t="shared" si="21"/>
        <v>10.249190243145852</v>
      </c>
      <c r="E63" s="157">
        <f t="shared" si="17"/>
        <v>100</v>
      </c>
      <c r="F63" s="155">
        <f t="shared" si="3"/>
        <v>2.1404559171103448</v>
      </c>
      <c r="G63" s="155">
        <v>2.14</v>
      </c>
      <c r="H63" s="161">
        <f t="shared" si="4"/>
        <v>0.691</v>
      </c>
      <c r="I63" s="155">
        <f t="shared" si="0"/>
        <v>21.937939901531152</v>
      </c>
      <c r="J63" s="158">
        <f t="shared" si="5"/>
        <v>62.529641846186294</v>
      </c>
      <c r="K63" s="158">
        <f t="shared" si="6"/>
        <v>337.96814480951804</v>
      </c>
      <c r="L63" s="158">
        <f t="shared" si="7"/>
        <v>1826.6931255892648</v>
      </c>
      <c r="M63" s="179">
        <f t="shared" si="18"/>
        <v>0.8216489518036276</v>
      </c>
      <c r="N63" s="155">
        <v>4.283714655181958</v>
      </c>
      <c r="O63" s="159">
        <f t="shared" si="19"/>
        <v>2.1398964511379455</v>
      </c>
      <c r="P63" s="100"/>
      <c r="Q63" s="155">
        <f t="shared" si="8"/>
        <v>1.7851402348700274</v>
      </c>
      <c r="R63" s="158">
        <f t="shared" si="9"/>
        <v>266612.3896915058</v>
      </c>
      <c r="S63" s="158">
        <f t="shared" si="10"/>
        <v>-94095173.4991655</v>
      </c>
      <c r="T63" s="158">
        <f t="shared" si="11"/>
        <v>33208890577.376423</v>
      </c>
      <c r="U63" s="63">
        <f t="shared" si="12"/>
        <v>-0.08531369445351425</v>
      </c>
      <c r="V63" s="141">
        <f t="shared" si="13"/>
        <v>-0.18261020210356857</v>
      </c>
      <c r="W63" s="158">
        <f t="shared" si="14"/>
        <v>5.666377259278398</v>
      </c>
      <c r="X63" s="158">
        <f t="shared" si="15"/>
        <v>-9.21945151721042</v>
      </c>
      <c r="Y63" s="158">
        <f t="shared" si="16"/>
        <v>15.000463680566492</v>
      </c>
      <c r="Z63" s="2"/>
    </row>
    <row r="64" spans="1:26" ht="12.75">
      <c r="A64" s="155">
        <v>0.000488</v>
      </c>
      <c r="B64" s="7">
        <f t="shared" si="20"/>
        <v>0.0005895</v>
      </c>
      <c r="C64" s="7">
        <f t="shared" si="1"/>
        <v>11.000831231761289</v>
      </c>
      <c r="D64" s="156">
        <f t="shared" si="21"/>
        <v>10.749928950348602</v>
      </c>
      <c r="E64" s="157">
        <f t="shared" si="17"/>
        <v>100</v>
      </c>
      <c r="F64" s="155">
        <f t="shared" si="3"/>
        <v>0</v>
      </c>
      <c r="G64" s="155"/>
      <c r="H64" s="161">
        <f t="shared" si="4"/>
        <v>0.488</v>
      </c>
      <c r="I64" s="155">
        <f t="shared" si="0"/>
        <v>0</v>
      </c>
      <c r="J64" s="158">
        <f t="shared" si="5"/>
        <v>0</v>
      </c>
      <c r="K64" s="158">
        <f t="shared" si="6"/>
        <v>0</v>
      </c>
      <c r="L64" s="158">
        <f t="shared" si="7"/>
        <v>0</v>
      </c>
      <c r="M64" s="179">
        <f t="shared" si="18"/>
        <v>0.5806961339633662</v>
      </c>
      <c r="N64" s="155">
        <v>0</v>
      </c>
      <c r="O64" s="159">
        <f t="shared" si="19"/>
        <v>0</v>
      </c>
      <c r="P64" s="100"/>
      <c r="Q64" s="155">
        <f t="shared" si="8"/>
        <v>0</v>
      </c>
      <c r="R64" s="158">
        <f t="shared" si="9"/>
        <v>0</v>
      </c>
      <c r="S64" s="158">
        <f t="shared" si="10"/>
        <v>0</v>
      </c>
      <c r="T64" s="158">
        <f t="shared" si="11"/>
        <v>0</v>
      </c>
      <c r="U64" s="63">
        <f t="shared" si="12"/>
        <v>-0.23605106531154565</v>
      </c>
      <c r="V64" s="141">
        <f t="shared" si="13"/>
        <v>0</v>
      </c>
      <c r="W64" s="158">
        <f t="shared" si="14"/>
        <v>0</v>
      </c>
      <c r="X64" s="158">
        <f t="shared" si="15"/>
        <v>0</v>
      </c>
      <c r="Y64" s="158">
        <f t="shared" si="16"/>
        <v>0</v>
      </c>
      <c r="Z64" s="2"/>
    </row>
    <row r="65" spans="1:26" ht="12.75">
      <c r="A65" s="155">
        <v>0.000345</v>
      </c>
      <c r="B65" s="7">
        <f t="shared" si="20"/>
        <v>0.0004165</v>
      </c>
      <c r="C65" s="7">
        <f t="shared" si="1"/>
        <v>11.501116017658642</v>
      </c>
      <c r="D65" s="156">
        <f t="shared" si="21"/>
        <v>11.250973624709966</v>
      </c>
      <c r="E65" s="157">
        <f t="shared" si="17"/>
        <v>100</v>
      </c>
      <c r="F65" s="155">
        <f t="shared" si="3"/>
        <v>0</v>
      </c>
      <c r="G65" s="155"/>
      <c r="H65" s="161">
        <f t="shared" si="4"/>
        <v>0.345</v>
      </c>
      <c r="I65" s="155">
        <f t="shared" si="0"/>
        <v>0</v>
      </c>
      <c r="J65" s="158">
        <f t="shared" si="5"/>
        <v>0</v>
      </c>
      <c r="K65" s="158">
        <f t="shared" si="6"/>
        <v>0</v>
      </c>
      <c r="L65" s="158">
        <f t="shared" si="7"/>
        <v>0</v>
      </c>
      <c r="M65" s="179">
        <f t="shared" si="18"/>
        <v>0.4103169506613152</v>
      </c>
      <c r="N65" s="155">
        <v>0</v>
      </c>
      <c r="O65" s="159">
        <f t="shared" si="19"/>
        <v>0</v>
      </c>
      <c r="P65" s="2"/>
      <c r="Q65" s="155">
        <f t="shared" si="8"/>
        <v>0</v>
      </c>
      <c r="R65" s="158">
        <f t="shared" si="9"/>
        <v>0</v>
      </c>
      <c r="S65" s="158">
        <f t="shared" si="10"/>
        <v>0</v>
      </c>
      <c r="T65" s="158">
        <f t="shared" si="11"/>
        <v>0</v>
      </c>
      <c r="U65" s="63">
        <f t="shared" si="12"/>
        <v>-0.38688054146200734</v>
      </c>
      <c r="V65" s="141">
        <f t="shared" si="13"/>
        <v>0</v>
      </c>
      <c r="W65" s="158">
        <f t="shared" si="14"/>
        <v>0</v>
      </c>
      <c r="X65" s="158">
        <f t="shared" si="15"/>
        <v>0</v>
      </c>
      <c r="Y65" s="158">
        <f t="shared" si="16"/>
        <v>0</v>
      </c>
      <c r="Z65" s="2"/>
    </row>
    <row r="66" spans="1:26" ht="12.75">
      <c r="A66" s="155">
        <v>0.000244</v>
      </c>
      <c r="B66" s="7">
        <f t="shared" si="20"/>
        <v>0.0002945</v>
      </c>
      <c r="C66" s="7">
        <f t="shared" si="1"/>
        <v>12.000831231761289</v>
      </c>
      <c r="D66" s="156">
        <f t="shared" si="21"/>
        <v>11.750973624709966</v>
      </c>
      <c r="E66" s="157">
        <f t="shared" si="17"/>
        <v>100</v>
      </c>
      <c r="F66" s="155">
        <f t="shared" si="3"/>
        <v>0</v>
      </c>
      <c r="G66" s="155"/>
      <c r="H66" s="161">
        <f t="shared" si="4"/>
        <v>0.244</v>
      </c>
      <c r="I66" s="155">
        <f t="shared" si="0"/>
        <v>0</v>
      </c>
      <c r="J66" s="158">
        <f t="shared" si="5"/>
        <v>0</v>
      </c>
      <c r="K66" s="158">
        <f t="shared" si="6"/>
        <v>0</v>
      </c>
      <c r="L66" s="158">
        <f t="shared" si="7"/>
        <v>0</v>
      </c>
      <c r="M66" s="179">
        <f t="shared" si="18"/>
        <v>0.29013789824840197</v>
      </c>
      <c r="N66" s="155">
        <v>0</v>
      </c>
      <c r="O66" s="159">
        <f t="shared" si="19"/>
        <v>0</v>
      </c>
      <c r="P66" s="2"/>
      <c r="Q66" s="155">
        <f t="shared" si="8"/>
        <v>0</v>
      </c>
      <c r="R66" s="158">
        <f t="shared" si="9"/>
        <v>0</v>
      </c>
      <c r="S66" s="158">
        <f t="shared" si="10"/>
        <v>0</v>
      </c>
      <c r="T66" s="158">
        <f t="shared" si="11"/>
        <v>0</v>
      </c>
      <c r="U66" s="63">
        <f t="shared" si="12"/>
        <v>-0.537395539293998</v>
      </c>
      <c r="V66" s="141">
        <f t="shared" si="13"/>
        <v>0</v>
      </c>
      <c r="W66" s="158">
        <f t="shared" si="14"/>
        <v>0</v>
      </c>
      <c r="X66" s="158">
        <f t="shared" si="15"/>
        <v>0</v>
      </c>
      <c r="Y66" s="158">
        <f t="shared" si="16"/>
        <v>0</v>
      </c>
      <c r="Z66" s="2"/>
    </row>
    <row r="67" spans="1:26" ht="12.75">
      <c r="A67" s="155">
        <v>0.00017299999999999998</v>
      </c>
      <c r="B67" s="7">
        <f t="shared" si="20"/>
        <v>0.00020849999999999997</v>
      </c>
      <c r="C67" s="7">
        <f t="shared" si="1"/>
        <v>12.49694034168745</v>
      </c>
      <c r="D67" s="156">
        <f t="shared" si="21"/>
        <v>12.248885786724369</v>
      </c>
      <c r="E67" s="157">
        <f t="shared" si="17"/>
        <v>100</v>
      </c>
      <c r="F67" s="155">
        <f t="shared" si="3"/>
        <v>0</v>
      </c>
      <c r="G67" s="155"/>
      <c r="H67" s="161">
        <f t="shared" si="4"/>
        <v>0.173</v>
      </c>
      <c r="I67" s="155">
        <f t="shared" si="0"/>
        <v>0</v>
      </c>
      <c r="J67" s="158">
        <f t="shared" si="5"/>
        <v>0</v>
      </c>
      <c r="K67" s="158">
        <f t="shared" si="6"/>
        <v>0</v>
      </c>
      <c r="L67" s="158">
        <f t="shared" si="7"/>
        <v>0</v>
      </c>
      <c r="M67" s="179">
        <f t="shared" si="18"/>
        <v>0.20545559130868177</v>
      </c>
      <c r="N67" s="155">
        <v>0</v>
      </c>
      <c r="O67" s="159">
        <f t="shared" si="19"/>
        <v>0</v>
      </c>
      <c r="P67" s="2"/>
      <c r="Q67" s="155">
        <f t="shared" si="8"/>
        <v>0</v>
      </c>
      <c r="R67" s="158">
        <f t="shared" si="9"/>
        <v>0</v>
      </c>
      <c r="S67" s="158">
        <f t="shared" si="10"/>
        <v>0</v>
      </c>
      <c r="T67" s="158">
        <f t="shared" si="11"/>
        <v>0</v>
      </c>
      <c r="U67" s="63">
        <f t="shared" si="12"/>
        <v>-0.6872820352662372</v>
      </c>
      <c r="V67" s="141">
        <f t="shared" si="13"/>
        <v>0</v>
      </c>
      <c r="W67" s="158">
        <f t="shared" si="14"/>
        <v>0</v>
      </c>
      <c r="X67" s="158">
        <f t="shared" si="15"/>
        <v>0</v>
      </c>
      <c r="Y67" s="158">
        <f t="shared" si="16"/>
        <v>0</v>
      </c>
      <c r="Z67" s="2"/>
    </row>
    <row r="68" spans="1:26" ht="12.75">
      <c r="A68" s="155">
        <v>0.000122</v>
      </c>
      <c r="B68" s="7">
        <f t="shared" si="20"/>
        <v>0.00014749999999999998</v>
      </c>
      <c r="C68" s="7">
        <f t="shared" si="1"/>
        <v>13.000831231761289</v>
      </c>
      <c r="D68" s="156">
        <f t="shared" si="21"/>
        <v>12.748885786724369</v>
      </c>
      <c r="E68" s="157">
        <f t="shared" si="17"/>
        <v>100</v>
      </c>
      <c r="F68" s="155">
        <f t="shared" si="3"/>
        <v>0</v>
      </c>
      <c r="G68" s="155"/>
      <c r="H68" s="161">
        <f t="shared" si="4"/>
        <v>0.122</v>
      </c>
      <c r="I68" s="155">
        <f t="shared" si="0"/>
        <v>0</v>
      </c>
      <c r="J68" s="158">
        <f t="shared" si="5"/>
        <v>0</v>
      </c>
      <c r="K68" s="158">
        <f t="shared" si="6"/>
        <v>0</v>
      </c>
      <c r="L68" s="158">
        <f t="shared" si="7"/>
        <v>0</v>
      </c>
      <c r="M68" s="179">
        <f t="shared" si="18"/>
        <v>0.1452790418470606</v>
      </c>
      <c r="N68" s="155">
        <v>0</v>
      </c>
      <c r="O68" s="159">
        <f t="shared" si="19"/>
        <v>0</v>
      </c>
      <c r="P68" s="2"/>
      <c r="Q68" s="155">
        <f t="shared" si="8"/>
        <v>0</v>
      </c>
      <c r="R68" s="158">
        <f t="shared" si="9"/>
        <v>0</v>
      </c>
      <c r="S68" s="158">
        <f t="shared" si="10"/>
        <v>0</v>
      </c>
      <c r="T68" s="158">
        <f t="shared" si="11"/>
        <v>0</v>
      </c>
      <c r="U68" s="63">
        <f t="shared" si="12"/>
        <v>-0.8377970330982282</v>
      </c>
      <c r="V68" s="141">
        <f t="shared" si="13"/>
        <v>0</v>
      </c>
      <c r="W68" s="158">
        <f t="shared" si="14"/>
        <v>0</v>
      </c>
      <c r="X68" s="158">
        <f t="shared" si="15"/>
        <v>0</v>
      </c>
      <c r="Y68" s="158">
        <f t="shared" si="16"/>
        <v>0</v>
      </c>
      <c r="Z68" s="2"/>
    </row>
    <row r="69" spans="1:26" ht="12.75">
      <c r="A69" s="155">
        <v>8.599999999999999E-05</v>
      </c>
      <c r="B69" s="7">
        <f t="shared" si="20"/>
        <v>0.000104</v>
      </c>
      <c r="C69" s="7">
        <f t="shared" si="1"/>
        <v>13.505303814622076</v>
      </c>
      <c r="D69" s="156">
        <f t="shared" si="21"/>
        <v>13.253067523191682</v>
      </c>
      <c r="E69" s="157">
        <f t="shared" si="17"/>
        <v>100</v>
      </c>
      <c r="F69" s="155">
        <f t="shared" si="3"/>
        <v>0</v>
      </c>
      <c r="G69" s="155"/>
      <c r="H69" s="161">
        <f t="shared" si="4"/>
        <v>0.086</v>
      </c>
      <c r="I69" s="155">
        <f t="shared" si="0"/>
        <v>0</v>
      </c>
      <c r="J69" s="158">
        <f t="shared" si="5"/>
        <v>0</v>
      </c>
      <c r="K69" s="158">
        <f t="shared" si="6"/>
        <v>0</v>
      </c>
      <c r="L69" s="158">
        <f t="shared" si="7"/>
        <v>0</v>
      </c>
      <c r="M69" s="179">
        <f t="shared" si="18"/>
        <v>0.10243046421841501</v>
      </c>
      <c r="N69" s="155">
        <v>0</v>
      </c>
      <c r="O69" s="159">
        <f t="shared" si="19"/>
        <v>0</v>
      </c>
      <c r="P69" s="2"/>
      <c r="Q69" s="155">
        <f t="shared" si="8"/>
        <v>0</v>
      </c>
      <c r="R69" s="158">
        <f t="shared" si="9"/>
        <v>0</v>
      </c>
      <c r="S69" s="158">
        <f t="shared" si="10"/>
        <v>0</v>
      </c>
      <c r="T69" s="158">
        <f t="shared" si="11"/>
        <v>0</v>
      </c>
      <c r="U69" s="63">
        <f t="shared" si="12"/>
        <v>-0.9895708590408421</v>
      </c>
      <c r="V69" s="141">
        <f t="shared" si="13"/>
        <v>0</v>
      </c>
      <c r="W69" s="158">
        <f t="shared" si="14"/>
        <v>0</v>
      </c>
      <c r="X69" s="158">
        <f t="shared" si="15"/>
        <v>0</v>
      </c>
      <c r="Y69" s="158">
        <f t="shared" si="16"/>
        <v>0</v>
      </c>
      <c r="Z69" s="2"/>
    </row>
    <row r="70" spans="1:26" ht="12.75">
      <c r="A70" s="155">
        <v>0</v>
      </c>
      <c r="B70" s="7">
        <f t="shared" si="20"/>
        <v>0</v>
      </c>
      <c r="C70" s="7" t="e">
        <f t="shared" si="1"/>
        <v>#NUM!</v>
      </c>
      <c r="D70" s="156" t="e">
        <f t="shared" si="21"/>
        <v>#NUM!</v>
      </c>
      <c r="E70" s="157">
        <f t="shared" si="17"/>
        <v>100</v>
      </c>
      <c r="F70" s="155">
        <f t="shared" si="3"/>
        <v>0</v>
      </c>
      <c r="G70" s="155"/>
      <c r="H70" s="161">
        <f t="shared" si="4"/>
        <v>0</v>
      </c>
      <c r="I70" s="155" t="e">
        <f t="shared" si="0"/>
        <v>#NUM!</v>
      </c>
      <c r="J70" s="158" t="e">
        <f t="shared" si="5"/>
        <v>#NUM!</v>
      </c>
      <c r="K70" s="158" t="e">
        <f t="shared" si="6"/>
        <v>#NUM!</v>
      </c>
      <c r="L70" s="158" t="e">
        <f t="shared" si="7"/>
        <v>#NUM!</v>
      </c>
      <c r="M70" s="179" t="e">
        <f t="shared" si="18"/>
        <v>#NUM!</v>
      </c>
      <c r="N70" s="155">
        <v>0</v>
      </c>
      <c r="O70" s="159">
        <f t="shared" si="19"/>
        <v>0</v>
      </c>
      <c r="P70" s="2"/>
      <c r="Q70" s="155">
        <f t="shared" si="8"/>
        <v>0</v>
      </c>
      <c r="R70" s="158">
        <f t="shared" si="9"/>
        <v>0</v>
      </c>
      <c r="S70" s="158">
        <f t="shared" si="10"/>
        <v>0</v>
      </c>
      <c r="T70" s="158">
        <f t="shared" si="11"/>
        <v>0</v>
      </c>
      <c r="U70" s="63" t="e">
        <f t="shared" si="12"/>
        <v>#NUM!</v>
      </c>
      <c r="V70" s="141" t="e">
        <f t="shared" si="13"/>
        <v>#NUM!</v>
      </c>
      <c r="W70" s="158" t="e">
        <f t="shared" si="14"/>
        <v>#NUM!</v>
      </c>
      <c r="X70" s="158" t="e">
        <f t="shared" si="15"/>
        <v>#NUM!</v>
      </c>
      <c r="Y70" s="158" t="e">
        <f t="shared" si="16"/>
        <v>#NUM!</v>
      </c>
      <c r="Z70" s="2"/>
    </row>
    <row r="71" spans="1:26" ht="12.75">
      <c r="A71" s="155">
        <v>0</v>
      </c>
      <c r="B71" s="7">
        <f t="shared" si="20"/>
        <v>0</v>
      </c>
      <c r="C71" s="7" t="e">
        <f t="shared" si="1"/>
        <v>#NUM!</v>
      </c>
      <c r="D71" s="156" t="e">
        <f t="shared" si="21"/>
        <v>#NUM!</v>
      </c>
      <c r="E71" s="157">
        <f t="shared" si="17"/>
        <v>100</v>
      </c>
      <c r="F71" s="155">
        <f t="shared" si="3"/>
        <v>0</v>
      </c>
      <c r="G71" s="155"/>
      <c r="H71" s="161">
        <f t="shared" si="4"/>
        <v>0</v>
      </c>
      <c r="I71" s="155" t="e">
        <f t="shared" si="0"/>
        <v>#NUM!</v>
      </c>
      <c r="J71" s="158" t="e">
        <f t="shared" si="5"/>
        <v>#NUM!</v>
      </c>
      <c r="K71" s="158" t="e">
        <f t="shared" si="6"/>
        <v>#NUM!</v>
      </c>
      <c r="L71" s="158" t="e">
        <f t="shared" si="7"/>
        <v>#NUM!</v>
      </c>
      <c r="M71" s="179" t="e">
        <f t="shared" si="18"/>
        <v>#NUM!</v>
      </c>
      <c r="N71" s="155">
        <v>0</v>
      </c>
      <c r="O71" s="159">
        <f t="shared" si="19"/>
        <v>0</v>
      </c>
      <c r="P71" s="2"/>
      <c r="Q71" s="155">
        <f t="shared" si="8"/>
        <v>0</v>
      </c>
      <c r="R71" s="158">
        <f t="shared" si="9"/>
        <v>0</v>
      </c>
      <c r="S71" s="158">
        <f t="shared" si="10"/>
        <v>0</v>
      </c>
      <c r="T71" s="158">
        <f t="shared" si="11"/>
        <v>0</v>
      </c>
      <c r="U71" s="63" t="e">
        <f t="shared" si="12"/>
        <v>#NUM!</v>
      </c>
      <c r="V71" s="141" t="e">
        <f t="shared" si="13"/>
        <v>#NUM!</v>
      </c>
      <c r="W71" s="158" t="e">
        <f t="shared" si="14"/>
        <v>#NUM!</v>
      </c>
      <c r="X71" s="158" t="e">
        <f t="shared" si="15"/>
        <v>#NUM!</v>
      </c>
      <c r="Y71" s="158" t="e">
        <f t="shared" si="16"/>
        <v>#NUM!</v>
      </c>
      <c r="Z71" s="2"/>
    </row>
    <row r="72" spans="1:26" ht="12.75">
      <c r="A72" s="155">
        <v>0</v>
      </c>
      <c r="B72" s="7">
        <f t="shared" si="20"/>
        <v>0</v>
      </c>
      <c r="C72" s="7" t="e">
        <f t="shared" si="1"/>
        <v>#NUM!</v>
      </c>
      <c r="D72" s="156" t="e">
        <f t="shared" si="21"/>
        <v>#NUM!</v>
      </c>
      <c r="E72" s="157">
        <f t="shared" si="17"/>
        <v>100</v>
      </c>
      <c r="F72" s="155">
        <f t="shared" si="3"/>
        <v>0</v>
      </c>
      <c r="G72" s="155"/>
      <c r="H72" s="161">
        <f t="shared" si="4"/>
        <v>0</v>
      </c>
      <c r="I72" s="155" t="e">
        <f t="shared" si="0"/>
        <v>#NUM!</v>
      </c>
      <c r="J72" s="158" t="e">
        <f t="shared" si="5"/>
        <v>#NUM!</v>
      </c>
      <c r="K72" s="158" t="e">
        <f t="shared" si="6"/>
        <v>#NUM!</v>
      </c>
      <c r="L72" s="158" t="e">
        <f t="shared" si="7"/>
        <v>#NUM!</v>
      </c>
      <c r="M72" s="179" t="e">
        <f t="shared" si="18"/>
        <v>#NUM!</v>
      </c>
      <c r="N72" s="155">
        <v>0</v>
      </c>
      <c r="O72" s="159">
        <f t="shared" si="19"/>
        <v>0</v>
      </c>
      <c r="P72" s="2"/>
      <c r="Q72" s="155">
        <f t="shared" si="8"/>
        <v>0</v>
      </c>
      <c r="R72" s="158">
        <f t="shared" si="9"/>
        <v>0</v>
      </c>
      <c r="S72" s="158">
        <f t="shared" si="10"/>
        <v>0</v>
      </c>
      <c r="T72" s="158">
        <f t="shared" si="11"/>
        <v>0</v>
      </c>
      <c r="U72" s="63" t="e">
        <f t="shared" si="12"/>
        <v>#NUM!</v>
      </c>
      <c r="V72" s="141" t="e">
        <f t="shared" si="13"/>
        <v>#NUM!</v>
      </c>
      <c r="W72" s="158" t="e">
        <f t="shared" si="14"/>
        <v>#NUM!</v>
      </c>
      <c r="X72" s="158" t="e">
        <f t="shared" si="15"/>
        <v>#NUM!</v>
      </c>
      <c r="Y72" s="158" t="e">
        <f t="shared" si="16"/>
        <v>#NUM!</v>
      </c>
      <c r="Z72" s="2"/>
    </row>
    <row r="73" spans="1:26" ht="12.75">
      <c r="A73" s="155">
        <v>0</v>
      </c>
      <c r="B73" s="7">
        <f t="shared" si="20"/>
        <v>0</v>
      </c>
      <c r="C73" s="7" t="e">
        <f t="shared" si="1"/>
        <v>#NUM!</v>
      </c>
      <c r="D73" s="156" t="e">
        <f t="shared" si="21"/>
        <v>#NUM!</v>
      </c>
      <c r="E73" s="157">
        <f t="shared" si="17"/>
        <v>100</v>
      </c>
      <c r="F73" s="155">
        <f t="shared" si="3"/>
        <v>0</v>
      </c>
      <c r="G73" s="155"/>
      <c r="H73" s="161">
        <f t="shared" si="4"/>
        <v>0</v>
      </c>
      <c r="I73" s="155" t="e">
        <f t="shared" si="0"/>
        <v>#NUM!</v>
      </c>
      <c r="J73" s="158" t="e">
        <f t="shared" si="5"/>
        <v>#NUM!</v>
      </c>
      <c r="K73" s="158" t="e">
        <f t="shared" si="6"/>
        <v>#NUM!</v>
      </c>
      <c r="L73" s="158" t="e">
        <f t="shared" si="7"/>
        <v>#NUM!</v>
      </c>
      <c r="M73" s="179" t="e">
        <f t="shared" si="18"/>
        <v>#NUM!</v>
      </c>
      <c r="N73" s="155">
        <v>0</v>
      </c>
      <c r="O73" s="159">
        <f t="shared" si="19"/>
        <v>0</v>
      </c>
      <c r="P73" s="2"/>
      <c r="Q73" s="155">
        <f t="shared" si="8"/>
        <v>0</v>
      </c>
      <c r="R73" s="158">
        <f t="shared" si="9"/>
        <v>0</v>
      </c>
      <c r="S73" s="158">
        <f t="shared" si="10"/>
        <v>0</v>
      </c>
      <c r="T73" s="158">
        <f t="shared" si="11"/>
        <v>0</v>
      </c>
      <c r="U73" s="63" t="e">
        <f t="shared" si="12"/>
        <v>#NUM!</v>
      </c>
      <c r="V73" s="141" t="e">
        <f t="shared" si="13"/>
        <v>#NUM!</v>
      </c>
      <c r="W73" s="158" t="e">
        <f t="shared" si="14"/>
        <v>#NUM!</v>
      </c>
      <c r="X73" s="158" t="e">
        <f t="shared" si="15"/>
        <v>#NUM!</v>
      </c>
      <c r="Y73" s="158" t="e">
        <f t="shared" si="16"/>
        <v>#NUM!</v>
      </c>
      <c r="Z73" s="2"/>
    </row>
    <row r="74" spans="1:26" ht="12.75">
      <c r="A74" s="155">
        <v>0</v>
      </c>
      <c r="B74" s="7">
        <f t="shared" si="20"/>
        <v>0</v>
      </c>
      <c r="C74" s="7" t="e">
        <f t="shared" si="1"/>
        <v>#NUM!</v>
      </c>
      <c r="D74" s="156" t="e">
        <f t="shared" si="21"/>
        <v>#NUM!</v>
      </c>
      <c r="E74" s="157">
        <f t="shared" si="17"/>
        <v>100</v>
      </c>
      <c r="F74" s="155">
        <f t="shared" si="3"/>
        <v>0</v>
      </c>
      <c r="G74" s="155"/>
      <c r="H74" s="161">
        <f t="shared" si="4"/>
        <v>0</v>
      </c>
      <c r="I74" s="155" t="e">
        <f t="shared" si="0"/>
        <v>#NUM!</v>
      </c>
      <c r="J74" s="158" t="e">
        <f t="shared" si="5"/>
        <v>#NUM!</v>
      </c>
      <c r="K74" s="158" t="e">
        <f t="shared" si="6"/>
        <v>#NUM!</v>
      </c>
      <c r="L74" s="158" t="e">
        <f t="shared" si="7"/>
        <v>#NUM!</v>
      </c>
      <c r="M74" s="179" t="e">
        <f t="shared" si="18"/>
        <v>#NUM!</v>
      </c>
      <c r="N74" s="155">
        <v>0</v>
      </c>
      <c r="O74" s="159">
        <f t="shared" si="19"/>
        <v>0</v>
      </c>
      <c r="P74" s="2"/>
      <c r="Q74" s="155">
        <f t="shared" si="8"/>
        <v>0</v>
      </c>
      <c r="R74" s="158">
        <f t="shared" si="9"/>
        <v>0</v>
      </c>
      <c r="S74" s="158">
        <f t="shared" si="10"/>
        <v>0</v>
      </c>
      <c r="T74" s="158">
        <f t="shared" si="11"/>
        <v>0</v>
      </c>
      <c r="U74" s="63" t="e">
        <f t="shared" si="12"/>
        <v>#NUM!</v>
      </c>
      <c r="V74" s="141" t="e">
        <f t="shared" si="13"/>
        <v>#NUM!</v>
      </c>
      <c r="W74" s="158" t="e">
        <f t="shared" si="14"/>
        <v>#NUM!</v>
      </c>
      <c r="X74" s="158" t="e">
        <f t="shared" si="15"/>
        <v>#NUM!</v>
      </c>
      <c r="Y74" s="158" t="e">
        <f t="shared" si="16"/>
        <v>#NUM!</v>
      </c>
      <c r="Z74" s="2"/>
    </row>
    <row r="75" spans="1:26" ht="12.75">
      <c r="A75" s="155">
        <v>0</v>
      </c>
      <c r="B75" s="7">
        <f t="shared" si="20"/>
        <v>0</v>
      </c>
      <c r="C75" s="7" t="e">
        <f t="shared" si="1"/>
        <v>#NUM!</v>
      </c>
      <c r="D75" s="156" t="e">
        <f t="shared" si="21"/>
        <v>#NUM!</v>
      </c>
      <c r="E75" s="157">
        <f t="shared" si="17"/>
        <v>100</v>
      </c>
      <c r="F75" s="155">
        <f t="shared" si="3"/>
        <v>0</v>
      </c>
      <c r="G75" s="155"/>
      <c r="H75" s="161">
        <f t="shared" si="4"/>
        <v>0</v>
      </c>
      <c r="I75" s="155" t="e">
        <f t="shared" si="0"/>
        <v>#NUM!</v>
      </c>
      <c r="J75" s="158" t="e">
        <f t="shared" si="5"/>
        <v>#NUM!</v>
      </c>
      <c r="K75" s="158" t="e">
        <f t="shared" si="6"/>
        <v>#NUM!</v>
      </c>
      <c r="L75" s="158" t="e">
        <f t="shared" si="7"/>
        <v>#NUM!</v>
      </c>
      <c r="M75" s="179" t="e">
        <f t="shared" si="18"/>
        <v>#NUM!</v>
      </c>
      <c r="N75" s="155">
        <v>0</v>
      </c>
      <c r="O75" s="159">
        <f t="shared" si="19"/>
        <v>0</v>
      </c>
      <c r="P75" s="2"/>
      <c r="Q75" s="155">
        <f t="shared" si="8"/>
        <v>0</v>
      </c>
      <c r="R75" s="158">
        <f t="shared" si="9"/>
        <v>0</v>
      </c>
      <c r="S75" s="158">
        <f t="shared" si="10"/>
        <v>0</v>
      </c>
      <c r="T75" s="158">
        <f t="shared" si="11"/>
        <v>0</v>
      </c>
      <c r="U75" s="63" t="e">
        <f t="shared" si="12"/>
        <v>#NUM!</v>
      </c>
      <c r="V75" s="141" t="e">
        <f t="shared" si="13"/>
        <v>#NUM!</v>
      </c>
      <c r="W75" s="158" t="e">
        <f t="shared" si="14"/>
        <v>#NUM!</v>
      </c>
      <c r="X75" s="158" t="e">
        <f t="shared" si="15"/>
        <v>#NUM!</v>
      </c>
      <c r="Y75" s="158" t="e">
        <f t="shared" si="16"/>
        <v>#NUM!</v>
      </c>
      <c r="Z75" s="2"/>
    </row>
    <row r="76" spans="1:26" ht="12.75">
      <c r="A76" s="155">
        <v>0</v>
      </c>
      <c r="B76" s="7">
        <f t="shared" si="20"/>
        <v>0</v>
      </c>
      <c r="C76" s="7" t="e">
        <f t="shared" si="1"/>
        <v>#NUM!</v>
      </c>
      <c r="D76" s="156" t="e">
        <f t="shared" si="21"/>
        <v>#NUM!</v>
      </c>
      <c r="E76" s="157">
        <f t="shared" si="17"/>
        <v>100</v>
      </c>
      <c r="F76" s="155">
        <f t="shared" si="3"/>
        <v>0</v>
      </c>
      <c r="G76" s="155"/>
      <c r="H76" s="161">
        <f t="shared" si="4"/>
        <v>0</v>
      </c>
      <c r="I76" s="155" t="e">
        <f t="shared" si="0"/>
        <v>#NUM!</v>
      </c>
      <c r="J76" s="158" t="e">
        <f t="shared" si="5"/>
        <v>#NUM!</v>
      </c>
      <c r="K76" s="158" t="e">
        <f t="shared" si="6"/>
        <v>#NUM!</v>
      </c>
      <c r="L76" s="158" t="e">
        <f t="shared" si="7"/>
        <v>#NUM!</v>
      </c>
      <c r="M76" s="179" t="e">
        <f t="shared" si="18"/>
        <v>#NUM!</v>
      </c>
      <c r="N76" s="155">
        <v>0</v>
      </c>
      <c r="O76" s="159">
        <f t="shared" si="19"/>
        <v>0</v>
      </c>
      <c r="P76" s="2"/>
      <c r="Q76" s="155">
        <f t="shared" si="8"/>
        <v>0</v>
      </c>
      <c r="R76" s="158">
        <f t="shared" si="9"/>
        <v>0</v>
      </c>
      <c r="S76" s="158">
        <f t="shared" si="10"/>
        <v>0</v>
      </c>
      <c r="T76" s="158">
        <f t="shared" si="11"/>
        <v>0</v>
      </c>
      <c r="U76" s="63" t="e">
        <f t="shared" si="12"/>
        <v>#NUM!</v>
      </c>
      <c r="V76" s="141" t="e">
        <f t="shared" si="13"/>
        <v>#NUM!</v>
      </c>
      <c r="W76" s="158" t="e">
        <f t="shared" si="14"/>
        <v>#NUM!</v>
      </c>
      <c r="X76" s="158" t="e">
        <f t="shared" si="15"/>
        <v>#NUM!</v>
      </c>
      <c r="Y76" s="158" t="e">
        <f t="shared" si="16"/>
        <v>#NUM!</v>
      </c>
      <c r="Z76" s="2"/>
    </row>
    <row r="77" spans="1:26" ht="12.75">
      <c r="A77" s="155">
        <v>0</v>
      </c>
      <c r="B77" s="7">
        <f t="shared" si="20"/>
        <v>0</v>
      </c>
      <c r="C77" s="7" t="e">
        <f t="shared" si="1"/>
        <v>#NUM!</v>
      </c>
      <c r="D77" s="156" t="e">
        <f t="shared" si="21"/>
        <v>#NUM!</v>
      </c>
      <c r="E77" s="157">
        <f t="shared" si="17"/>
        <v>100</v>
      </c>
      <c r="F77" s="155">
        <f t="shared" si="3"/>
        <v>0</v>
      </c>
      <c r="G77" s="155"/>
      <c r="H77" s="161">
        <f t="shared" si="4"/>
        <v>0</v>
      </c>
      <c r="I77" s="155" t="e">
        <f t="shared" si="0"/>
        <v>#NUM!</v>
      </c>
      <c r="J77" s="158" t="e">
        <f t="shared" si="5"/>
        <v>#NUM!</v>
      </c>
      <c r="K77" s="158" t="e">
        <f t="shared" si="6"/>
        <v>#NUM!</v>
      </c>
      <c r="L77" s="158" t="e">
        <f t="shared" si="7"/>
        <v>#NUM!</v>
      </c>
      <c r="M77" s="179" t="e">
        <f t="shared" si="18"/>
        <v>#NUM!</v>
      </c>
      <c r="N77" s="155">
        <v>0</v>
      </c>
      <c r="O77" s="159">
        <f t="shared" si="19"/>
        <v>0</v>
      </c>
      <c r="P77" s="2"/>
      <c r="Q77" s="155">
        <f t="shared" si="8"/>
        <v>0</v>
      </c>
      <c r="R77" s="158">
        <f t="shared" si="9"/>
        <v>0</v>
      </c>
      <c r="S77" s="158">
        <f t="shared" si="10"/>
        <v>0</v>
      </c>
      <c r="T77" s="158">
        <f t="shared" si="11"/>
        <v>0</v>
      </c>
      <c r="U77" s="63" t="e">
        <f t="shared" si="12"/>
        <v>#NUM!</v>
      </c>
      <c r="V77" s="141" t="e">
        <f t="shared" si="13"/>
        <v>#NUM!</v>
      </c>
      <c r="W77" s="158" t="e">
        <f t="shared" si="14"/>
        <v>#NUM!</v>
      </c>
      <c r="X77" s="158" t="e">
        <f t="shared" si="15"/>
        <v>#NUM!</v>
      </c>
      <c r="Y77" s="158" t="e">
        <f t="shared" si="16"/>
        <v>#NUM!</v>
      </c>
      <c r="Z77" s="2"/>
    </row>
    <row r="78" spans="1:26" ht="12.75">
      <c r="A78" s="155">
        <v>0</v>
      </c>
      <c r="B78" s="7">
        <f t="shared" si="20"/>
        <v>0</v>
      </c>
      <c r="C78" s="7" t="e">
        <f t="shared" si="1"/>
        <v>#NUM!</v>
      </c>
      <c r="D78" s="156" t="e">
        <f t="shared" si="21"/>
        <v>#NUM!</v>
      </c>
      <c r="E78" s="157">
        <f t="shared" si="17"/>
        <v>100</v>
      </c>
      <c r="F78" s="155">
        <f t="shared" si="3"/>
        <v>0</v>
      </c>
      <c r="G78" s="155"/>
      <c r="H78" s="161">
        <f t="shared" si="4"/>
        <v>0</v>
      </c>
      <c r="I78" s="155" t="e">
        <f t="shared" si="0"/>
        <v>#NUM!</v>
      </c>
      <c r="J78" s="158" t="e">
        <f t="shared" si="5"/>
        <v>#NUM!</v>
      </c>
      <c r="K78" s="158" t="e">
        <f t="shared" si="6"/>
        <v>#NUM!</v>
      </c>
      <c r="L78" s="158" t="e">
        <f t="shared" si="7"/>
        <v>#NUM!</v>
      </c>
      <c r="M78" s="179" t="e">
        <f t="shared" si="18"/>
        <v>#NUM!</v>
      </c>
      <c r="N78" s="155">
        <v>0</v>
      </c>
      <c r="O78" s="159">
        <f t="shared" si="19"/>
        <v>0</v>
      </c>
      <c r="P78" s="2"/>
      <c r="Q78" s="155">
        <f t="shared" si="8"/>
        <v>0</v>
      </c>
      <c r="R78" s="158">
        <f t="shared" si="9"/>
        <v>0</v>
      </c>
      <c r="S78" s="158">
        <f t="shared" si="10"/>
        <v>0</v>
      </c>
      <c r="T78" s="158">
        <f t="shared" si="11"/>
        <v>0</v>
      </c>
      <c r="U78" s="63" t="e">
        <f t="shared" si="12"/>
        <v>#NUM!</v>
      </c>
      <c r="V78" s="141" t="e">
        <f t="shared" si="13"/>
        <v>#NUM!</v>
      </c>
      <c r="W78" s="158" t="e">
        <f t="shared" si="14"/>
        <v>#NUM!</v>
      </c>
      <c r="X78" s="158" t="e">
        <f t="shared" si="15"/>
        <v>#NUM!</v>
      </c>
      <c r="Y78" s="158" t="e">
        <f t="shared" si="16"/>
        <v>#NUM!</v>
      </c>
      <c r="Z78" s="2"/>
    </row>
    <row r="79" spans="1:26" ht="12.75">
      <c r="A79" s="155">
        <v>0</v>
      </c>
      <c r="B79" s="7">
        <f t="shared" si="20"/>
        <v>0</v>
      </c>
      <c r="C79" s="7" t="e">
        <f t="shared" si="1"/>
        <v>#NUM!</v>
      </c>
      <c r="D79" s="156" t="e">
        <f t="shared" si="21"/>
        <v>#NUM!</v>
      </c>
      <c r="E79" s="157">
        <f t="shared" si="17"/>
        <v>100</v>
      </c>
      <c r="F79" s="155">
        <f t="shared" si="3"/>
        <v>0</v>
      </c>
      <c r="G79" s="155"/>
      <c r="H79" s="161">
        <f t="shared" si="4"/>
        <v>0</v>
      </c>
      <c r="I79" s="155" t="e">
        <f t="shared" si="0"/>
        <v>#NUM!</v>
      </c>
      <c r="J79" s="158" t="e">
        <f t="shared" si="5"/>
        <v>#NUM!</v>
      </c>
      <c r="K79" s="158" t="e">
        <f t="shared" si="6"/>
        <v>#NUM!</v>
      </c>
      <c r="L79" s="158" t="e">
        <f t="shared" si="7"/>
        <v>#NUM!</v>
      </c>
      <c r="M79" s="179" t="e">
        <f t="shared" si="18"/>
        <v>#NUM!</v>
      </c>
      <c r="N79" s="155">
        <v>0</v>
      </c>
      <c r="O79" s="159">
        <f t="shared" si="19"/>
        <v>0</v>
      </c>
      <c r="P79" s="2"/>
      <c r="Q79" s="155">
        <f t="shared" si="8"/>
        <v>0</v>
      </c>
      <c r="R79" s="158">
        <f t="shared" si="9"/>
        <v>0</v>
      </c>
      <c r="S79" s="158">
        <f t="shared" si="10"/>
        <v>0</v>
      </c>
      <c r="T79" s="158">
        <f t="shared" si="11"/>
        <v>0</v>
      </c>
      <c r="U79" s="63" t="e">
        <f t="shared" si="12"/>
        <v>#NUM!</v>
      </c>
      <c r="V79" s="141" t="e">
        <f t="shared" si="13"/>
        <v>#NUM!</v>
      </c>
      <c r="W79" s="158" t="e">
        <f t="shared" si="14"/>
        <v>#NUM!</v>
      </c>
      <c r="X79" s="158" t="e">
        <f t="shared" si="15"/>
        <v>#NUM!</v>
      </c>
      <c r="Y79" s="158" t="e">
        <f t="shared" si="16"/>
        <v>#NUM!</v>
      </c>
      <c r="Z79" s="2"/>
    </row>
    <row r="80" spans="1:26" ht="12.75">
      <c r="A80" s="155">
        <v>0</v>
      </c>
      <c r="B80" s="7">
        <f t="shared" si="20"/>
        <v>0</v>
      </c>
      <c r="C80" s="7" t="e">
        <f t="shared" si="1"/>
        <v>#NUM!</v>
      </c>
      <c r="D80" s="156" t="e">
        <f t="shared" si="21"/>
        <v>#NUM!</v>
      </c>
      <c r="E80" s="157">
        <f t="shared" si="17"/>
        <v>100</v>
      </c>
      <c r="F80" s="155">
        <f t="shared" si="3"/>
        <v>0</v>
      </c>
      <c r="G80" s="155"/>
      <c r="H80" s="161">
        <f t="shared" si="4"/>
        <v>0</v>
      </c>
      <c r="I80" s="155" t="e">
        <f t="shared" si="0"/>
        <v>#NUM!</v>
      </c>
      <c r="J80" s="158" t="e">
        <f t="shared" si="5"/>
        <v>#NUM!</v>
      </c>
      <c r="K80" s="158" t="e">
        <f t="shared" si="6"/>
        <v>#NUM!</v>
      </c>
      <c r="L80" s="158" t="e">
        <f t="shared" si="7"/>
        <v>#NUM!</v>
      </c>
      <c r="M80" s="179" t="e">
        <f t="shared" si="18"/>
        <v>#NUM!</v>
      </c>
      <c r="N80" s="155">
        <v>0</v>
      </c>
      <c r="O80" s="159">
        <f t="shared" si="19"/>
        <v>0</v>
      </c>
      <c r="P80" s="2"/>
      <c r="Q80" s="155">
        <f t="shared" si="8"/>
        <v>0</v>
      </c>
      <c r="R80" s="158">
        <f t="shared" si="9"/>
        <v>0</v>
      </c>
      <c r="S80" s="158">
        <f t="shared" si="10"/>
        <v>0</v>
      </c>
      <c r="T80" s="158">
        <f t="shared" si="11"/>
        <v>0</v>
      </c>
      <c r="U80" s="63" t="e">
        <f t="shared" si="12"/>
        <v>#NUM!</v>
      </c>
      <c r="V80" s="141" t="e">
        <f t="shared" si="13"/>
        <v>#NUM!</v>
      </c>
      <c r="W80" s="158" t="e">
        <f t="shared" si="14"/>
        <v>#NUM!</v>
      </c>
      <c r="X80" s="158" t="e">
        <f t="shared" si="15"/>
        <v>#NUM!</v>
      </c>
      <c r="Y80" s="158" t="e">
        <f t="shared" si="16"/>
        <v>#NUM!</v>
      </c>
      <c r="Z80" s="2"/>
    </row>
    <row r="81" spans="1:26" ht="12.75">
      <c r="A81" s="155">
        <v>0</v>
      </c>
      <c r="B81" s="7">
        <f t="shared" si="20"/>
        <v>0</v>
      </c>
      <c r="C81" s="7" t="e">
        <f t="shared" si="1"/>
        <v>#NUM!</v>
      </c>
      <c r="D81" s="156" t="e">
        <f t="shared" si="21"/>
        <v>#NUM!</v>
      </c>
      <c r="E81" s="157">
        <f t="shared" si="17"/>
        <v>100</v>
      </c>
      <c r="F81" s="155">
        <f t="shared" si="3"/>
        <v>0</v>
      </c>
      <c r="G81" s="155"/>
      <c r="H81" s="161">
        <f t="shared" si="4"/>
        <v>0</v>
      </c>
      <c r="I81" s="155" t="e">
        <f t="shared" si="0"/>
        <v>#NUM!</v>
      </c>
      <c r="J81" s="158" t="e">
        <f t="shared" si="5"/>
        <v>#NUM!</v>
      </c>
      <c r="K81" s="158" t="e">
        <f t="shared" si="6"/>
        <v>#NUM!</v>
      </c>
      <c r="L81" s="158" t="e">
        <f t="shared" si="7"/>
        <v>#NUM!</v>
      </c>
      <c r="M81" s="179" t="e">
        <f t="shared" si="18"/>
        <v>#NUM!</v>
      </c>
      <c r="N81" s="155">
        <v>0</v>
      </c>
      <c r="O81" s="159">
        <f t="shared" si="19"/>
        <v>0</v>
      </c>
      <c r="P81" s="2"/>
      <c r="Q81" s="155">
        <f t="shared" si="8"/>
        <v>0</v>
      </c>
      <c r="R81" s="158">
        <f t="shared" si="9"/>
        <v>0</v>
      </c>
      <c r="S81" s="158">
        <f t="shared" si="10"/>
        <v>0</v>
      </c>
      <c r="T81" s="158">
        <f t="shared" si="11"/>
        <v>0</v>
      </c>
      <c r="U81" s="63" t="e">
        <f t="shared" si="12"/>
        <v>#NUM!</v>
      </c>
      <c r="V81" s="141" t="e">
        <f t="shared" si="13"/>
        <v>#NUM!</v>
      </c>
      <c r="W81" s="158" t="e">
        <f t="shared" si="14"/>
        <v>#NUM!</v>
      </c>
      <c r="X81" s="158" t="e">
        <f t="shared" si="15"/>
        <v>#NUM!</v>
      </c>
      <c r="Y81" s="158" t="e">
        <f t="shared" si="16"/>
        <v>#NUM!</v>
      </c>
      <c r="Z81" s="2"/>
    </row>
    <row r="82" spans="1:26" ht="12.75">
      <c r="A82" s="155">
        <v>0</v>
      </c>
      <c r="B82" s="7">
        <f t="shared" si="20"/>
        <v>0</v>
      </c>
      <c r="C82" s="7" t="e">
        <f t="shared" si="1"/>
        <v>#NUM!</v>
      </c>
      <c r="D82" s="156" t="e">
        <f t="shared" si="21"/>
        <v>#NUM!</v>
      </c>
      <c r="E82" s="157">
        <f t="shared" si="17"/>
        <v>100</v>
      </c>
      <c r="F82" s="155">
        <f t="shared" si="3"/>
        <v>0</v>
      </c>
      <c r="G82" s="155"/>
      <c r="H82" s="161">
        <f t="shared" si="4"/>
        <v>0</v>
      </c>
      <c r="I82" s="155" t="e">
        <f t="shared" si="0"/>
        <v>#NUM!</v>
      </c>
      <c r="J82" s="158" t="e">
        <f t="shared" si="5"/>
        <v>#NUM!</v>
      </c>
      <c r="K82" s="158" t="e">
        <f t="shared" si="6"/>
        <v>#NUM!</v>
      </c>
      <c r="L82" s="158" t="e">
        <f t="shared" si="7"/>
        <v>#NUM!</v>
      </c>
      <c r="M82" s="179" t="e">
        <f t="shared" si="18"/>
        <v>#NUM!</v>
      </c>
      <c r="N82" s="155">
        <v>0</v>
      </c>
      <c r="O82" s="159">
        <f t="shared" si="19"/>
        <v>0</v>
      </c>
      <c r="P82" s="2"/>
      <c r="Q82" s="155">
        <f t="shared" si="8"/>
        <v>0</v>
      </c>
      <c r="R82" s="158">
        <f t="shared" si="9"/>
        <v>0</v>
      </c>
      <c r="S82" s="158">
        <f t="shared" si="10"/>
        <v>0</v>
      </c>
      <c r="T82" s="158">
        <f t="shared" si="11"/>
        <v>0</v>
      </c>
      <c r="U82" s="63" t="e">
        <f t="shared" si="12"/>
        <v>#NUM!</v>
      </c>
      <c r="V82" s="141" t="e">
        <f t="shared" si="13"/>
        <v>#NUM!</v>
      </c>
      <c r="W82" s="158" t="e">
        <f t="shared" si="14"/>
        <v>#NUM!</v>
      </c>
      <c r="X82" s="158" t="e">
        <f t="shared" si="15"/>
        <v>#NUM!</v>
      </c>
      <c r="Y82" s="158" t="e">
        <f t="shared" si="16"/>
        <v>#NUM!</v>
      </c>
      <c r="Z82" s="2"/>
    </row>
    <row r="83" spans="1:26" ht="12.75">
      <c r="A83" s="155">
        <v>0</v>
      </c>
      <c r="B83" s="7">
        <f t="shared" si="20"/>
        <v>0</v>
      </c>
      <c r="C83" s="7" t="e">
        <f t="shared" si="1"/>
        <v>#NUM!</v>
      </c>
      <c r="D83" s="156" t="e">
        <f t="shared" si="21"/>
        <v>#NUM!</v>
      </c>
      <c r="E83" s="157">
        <f t="shared" si="17"/>
        <v>100</v>
      </c>
      <c r="F83" s="155">
        <f t="shared" si="3"/>
        <v>0</v>
      </c>
      <c r="G83" s="155"/>
      <c r="H83" s="161">
        <f t="shared" si="4"/>
        <v>0</v>
      </c>
      <c r="I83" s="155" t="e">
        <f t="shared" si="0"/>
        <v>#NUM!</v>
      </c>
      <c r="J83" s="158" t="e">
        <f t="shared" si="5"/>
        <v>#NUM!</v>
      </c>
      <c r="K83" s="158" t="e">
        <f t="shared" si="6"/>
        <v>#NUM!</v>
      </c>
      <c r="L83" s="158" t="e">
        <f t="shared" si="7"/>
        <v>#NUM!</v>
      </c>
      <c r="M83" s="179" t="e">
        <f t="shared" si="18"/>
        <v>#NUM!</v>
      </c>
      <c r="N83" s="155">
        <v>0</v>
      </c>
      <c r="O83" s="159">
        <f t="shared" si="19"/>
        <v>0</v>
      </c>
      <c r="P83" s="2"/>
      <c r="Q83" s="155">
        <f t="shared" si="8"/>
        <v>0</v>
      </c>
      <c r="R83" s="158">
        <f t="shared" si="9"/>
        <v>0</v>
      </c>
      <c r="S83" s="158">
        <f t="shared" si="10"/>
        <v>0</v>
      </c>
      <c r="T83" s="158">
        <f t="shared" si="11"/>
        <v>0</v>
      </c>
      <c r="U83" s="63" t="e">
        <f t="shared" si="12"/>
        <v>#NUM!</v>
      </c>
      <c r="V83" s="141" t="e">
        <f t="shared" si="13"/>
        <v>#NUM!</v>
      </c>
      <c r="W83" s="158" t="e">
        <f t="shared" si="14"/>
        <v>#NUM!</v>
      </c>
      <c r="X83" s="158" t="e">
        <f t="shared" si="15"/>
        <v>#NUM!</v>
      </c>
      <c r="Y83" s="158" t="e">
        <f t="shared" si="16"/>
        <v>#NUM!</v>
      </c>
      <c r="Z83" s="2"/>
    </row>
    <row r="84" spans="1:26" ht="12.75">
      <c r="A84" s="155">
        <v>0</v>
      </c>
      <c r="B84" s="7">
        <f t="shared" si="20"/>
        <v>0</v>
      </c>
      <c r="C84" s="7" t="e">
        <f t="shared" si="1"/>
        <v>#NUM!</v>
      </c>
      <c r="D84" s="156" t="e">
        <f t="shared" si="21"/>
        <v>#NUM!</v>
      </c>
      <c r="E84" s="157">
        <f t="shared" si="17"/>
        <v>100</v>
      </c>
      <c r="F84" s="155">
        <f t="shared" si="3"/>
        <v>0</v>
      </c>
      <c r="G84" s="155"/>
      <c r="H84" s="161">
        <f t="shared" si="4"/>
        <v>0</v>
      </c>
      <c r="I84" s="155" t="e">
        <f t="shared" si="0"/>
        <v>#NUM!</v>
      </c>
      <c r="J84" s="158" t="e">
        <f t="shared" si="5"/>
        <v>#NUM!</v>
      </c>
      <c r="K84" s="158" t="e">
        <f t="shared" si="6"/>
        <v>#NUM!</v>
      </c>
      <c r="L84" s="158" t="e">
        <f t="shared" si="7"/>
        <v>#NUM!</v>
      </c>
      <c r="M84" s="179" t="e">
        <f t="shared" si="18"/>
        <v>#NUM!</v>
      </c>
      <c r="N84" s="155">
        <v>0</v>
      </c>
      <c r="O84" s="159">
        <f t="shared" si="19"/>
        <v>0</v>
      </c>
      <c r="P84" s="2"/>
      <c r="Q84" s="155">
        <f t="shared" si="8"/>
        <v>0</v>
      </c>
      <c r="R84" s="158">
        <f t="shared" si="9"/>
        <v>0</v>
      </c>
      <c r="S84" s="158">
        <f t="shared" si="10"/>
        <v>0</v>
      </c>
      <c r="T84" s="158">
        <f t="shared" si="11"/>
        <v>0</v>
      </c>
      <c r="U84" s="63" t="e">
        <f t="shared" si="12"/>
        <v>#NUM!</v>
      </c>
      <c r="V84" s="141" t="e">
        <f t="shared" si="13"/>
        <v>#NUM!</v>
      </c>
      <c r="W84" s="158" t="e">
        <f t="shared" si="14"/>
        <v>#NUM!</v>
      </c>
      <c r="X84" s="158" t="e">
        <f t="shared" si="15"/>
        <v>#NUM!</v>
      </c>
      <c r="Y84" s="158" t="e">
        <f t="shared" si="16"/>
        <v>#NUM!</v>
      </c>
      <c r="Z84" s="2"/>
    </row>
    <row r="85" spans="1:26" ht="12.75">
      <c r="A85" s="155">
        <v>0</v>
      </c>
      <c r="B85" s="7">
        <f t="shared" si="20"/>
        <v>0</v>
      </c>
      <c r="C85" s="7" t="e">
        <f t="shared" si="1"/>
        <v>#NUM!</v>
      </c>
      <c r="D85" s="156" t="e">
        <f t="shared" si="21"/>
        <v>#NUM!</v>
      </c>
      <c r="E85" s="157">
        <f t="shared" si="17"/>
        <v>100</v>
      </c>
      <c r="F85" s="155">
        <f t="shared" si="3"/>
        <v>0</v>
      </c>
      <c r="G85" s="155"/>
      <c r="H85" s="161">
        <f t="shared" si="4"/>
        <v>0</v>
      </c>
      <c r="I85" s="155" t="e">
        <f t="shared" si="0"/>
        <v>#NUM!</v>
      </c>
      <c r="J85" s="158" t="e">
        <f t="shared" si="5"/>
        <v>#NUM!</v>
      </c>
      <c r="K85" s="158" t="e">
        <f t="shared" si="6"/>
        <v>#NUM!</v>
      </c>
      <c r="L85" s="158" t="e">
        <f t="shared" si="7"/>
        <v>#NUM!</v>
      </c>
      <c r="M85" s="179" t="e">
        <f t="shared" si="18"/>
        <v>#NUM!</v>
      </c>
      <c r="N85" s="155">
        <v>0</v>
      </c>
      <c r="O85" s="159">
        <f t="shared" si="19"/>
        <v>0</v>
      </c>
      <c r="P85" s="2"/>
      <c r="Q85" s="155">
        <f t="shared" si="8"/>
        <v>0</v>
      </c>
      <c r="R85" s="158">
        <f t="shared" si="9"/>
        <v>0</v>
      </c>
      <c r="S85" s="158">
        <f t="shared" si="10"/>
        <v>0</v>
      </c>
      <c r="T85" s="158">
        <f t="shared" si="11"/>
        <v>0</v>
      </c>
      <c r="U85" s="63" t="e">
        <f t="shared" si="12"/>
        <v>#NUM!</v>
      </c>
      <c r="V85" s="141" t="e">
        <f t="shared" si="13"/>
        <v>#NUM!</v>
      </c>
      <c r="W85" s="158" t="e">
        <f t="shared" si="14"/>
        <v>#NUM!</v>
      </c>
      <c r="X85" s="158" t="e">
        <f t="shared" si="15"/>
        <v>#NUM!</v>
      </c>
      <c r="Y85" s="158" t="e">
        <f t="shared" si="16"/>
        <v>#NUM!</v>
      </c>
      <c r="Z85" s="2"/>
    </row>
    <row r="86" spans="1:26" ht="12.75">
      <c r="A86" s="155">
        <v>0</v>
      </c>
      <c r="B86" s="7">
        <f t="shared" si="20"/>
        <v>0</v>
      </c>
      <c r="C86" s="7" t="e">
        <f t="shared" si="1"/>
        <v>#NUM!</v>
      </c>
      <c r="D86" s="156" t="e">
        <f t="shared" si="21"/>
        <v>#NUM!</v>
      </c>
      <c r="E86" s="157">
        <f t="shared" si="17"/>
        <v>100</v>
      </c>
      <c r="F86" s="155">
        <f t="shared" si="3"/>
        <v>0</v>
      </c>
      <c r="G86" s="155"/>
      <c r="H86" s="161">
        <f t="shared" si="4"/>
        <v>0</v>
      </c>
      <c r="I86" s="155" t="e">
        <f t="shared" si="0"/>
        <v>#NUM!</v>
      </c>
      <c r="J86" s="158" t="e">
        <f t="shared" si="5"/>
        <v>#NUM!</v>
      </c>
      <c r="K86" s="158" t="e">
        <f t="shared" si="6"/>
        <v>#NUM!</v>
      </c>
      <c r="L86" s="158" t="e">
        <f t="shared" si="7"/>
        <v>#NUM!</v>
      </c>
      <c r="M86" s="179" t="e">
        <f t="shared" si="18"/>
        <v>#NUM!</v>
      </c>
      <c r="N86" s="155">
        <v>0</v>
      </c>
      <c r="O86" s="159">
        <f t="shared" si="19"/>
        <v>0</v>
      </c>
      <c r="P86" s="2"/>
      <c r="Q86" s="155">
        <f t="shared" si="8"/>
        <v>0</v>
      </c>
      <c r="R86" s="158">
        <f t="shared" si="9"/>
        <v>0</v>
      </c>
      <c r="S86" s="158">
        <f t="shared" si="10"/>
        <v>0</v>
      </c>
      <c r="T86" s="158">
        <f t="shared" si="11"/>
        <v>0</v>
      </c>
      <c r="U86" s="63" t="e">
        <f t="shared" si="12"/>
        <v>#NUM!</v>
      </c>
      <c r="V86" s="141" t="e">
        <f t="shared" si="13"/>
        <v>#NUM!</v>
      </c>
      <c r="W86" s="158" t="e">
        <f t="shared" si="14"/>
        <v>#NUM!</v>
      </c>
      <c r="X86" s="158" t="e">
        <f t="shared" si="15"/>
        <v>#NUM!</v>
      </c>
      <c r="Y86" s="158" t="e">
        <f t="shared" si="16"/>
        <v>#NUM!</v>
      </c>
      <c r="Z86" s="2"/>
    </row>
    <row r="87" spans="1:25" ht="12.75">
      <c r="A87" s="155">
        <v>0</v>
      </c>
      <c r="B87" s="7">
        <f t="shared" si="20"/>
        <v>0</v>
      </c>
      <c r="C87" s="7" t="e">
        <f t="shared" si="1"/>
        <v>#NUM!</v>
      </c>
      <c r="D87" s="156" t="e">
        <f t="shared" si="21"/>
        <v>#NUM!</v>
      </c>
      <c r="E87" s="157">
        <f t="shared" si="17"/>
        <v>100</v>
      </c>
      <c r="F87" s="155">
        <f t="shared" si="3"/>
        <v>0</v>
      </c>
      <c r="G87" s="155"/>
      <c r="H87" s="161">
        <f t="shared" si="4"/>
        <v>0</v>
      </c>
      <c r="I87" s="155" t="e">
        <f t="shared" si="0"/>
        <v>#NUM!</v>
      </c>
      <c r="J87" s="158" t="e">
        <f t="shared" si="5"/>
        <v>#NUM!</v>
      </c>
      <c r="K87" s="158" t="e">
        <f t="shared" si="6"/>
        <v>#NUM!</v>
      </c>
      <c r="L87" s="158" t="e">
        <f t="shared" si="7"/>
        <v>#NUM!</v>
      </c>
      <c r="M87" s="179" t="e">
        <f t="shared" si="18"/>
        <v>#NUM!</v>
      </c>
      <c r="N87" s="155">
        <v>0</v>
      </c>
      <c r="O87" s="159">
        <f t="shared" si="19"/>
        <v>0</v>
      </c>
      <c r="Q87" s="155">
        <f t="shared" si="8"/>
        <v>0</v>
      </c>
      <c r="R87" s="158">
        <f t="shared" si="9"/>
        <v>0</v>
      </c>
      <c r="S87" s="158">
        <f t="shared" si="10"/>
        <v>0</v>
      </c>
      <c r="T87" s="158">
        <f t="shared" si="11"/>
        <v>0</v>
      </c>
      <c r="U87" s="63" t="e">
        <f t="shared" si="12"/>
        <v>#NUM!</v>
      </c>
      <c r="V87" s="141" t="e">
        <f t="shared" si="13"/>
        <v>#NUM!</v>
      </c>
      <c r="W87" s="158" t="e">
        <f t="shared" si="14"/>
        <v>#NUM!</v>
      </c>
      <c r="X87" s="158" t="e">
        <f t="shared" si="15"/>
        <v>#NUM!</v>
      </c>
      <c r="Y87" s="158" t="e">
        <f t="shared" si="16"/>
        <v>#NUM!</v>
      </c>
    </row>
    <row r="88" spans="1:25" ht="12.75">
      <c r="A88" s="155">
        <v>0</v>
      </c>
      <c r="B88" s="7">
        <f t="shared" si="20"/>
        <v>0</v>
      </c>
      <c r="C88" s="7" t="e">
        <f t="shared" si="1"/>
        <v>#NUM!</v>
      </c>
      <c r="D88" s="156" t="e">
        <f t="shared" si="21"/>
        <v>#NUM!</v>
      </c>
      <c r="E88" s="157">
        <f t="shared" si="17"/>
        <v>100</v>
      </c>
      <c r="F88" s="155">
        <f t="shared" si="3"/>
        <v>0</v>
      </c>
      <c r="G88" s="155"/>
      <c r="H88" s="161">
        <f t="shared" si="4"/>
        <v>0</v>
      </c>
      <c r="I88" s="155" t="e">
        <f t="shared" si="0"/>
        <v>#NUM!</v>
      </c>
      <c r="J88" s="158" t="e">
        <f t="shared" si="5"/>
        <v>#NUM!</v>
      </c>
      <c r="K88" s="158" t="e">
        <f t="shared" si="6"/>
        <v>#NUM!</v>
      </c>
      <c r="L88" s="158" t="e">
        <f t="shared" si="7"/>
        <v>#NUM!</v>
      </c>
      <c r="M88" s="179" t="e">
        <f t="shared" si="18"/>
        <v>#NUM!</v>
      </c>
      <c r="N88" s="155">
        <v>0</v>
      </c>
      <c r="O88" s="159">
        <f t="shared" si="19"/>
        <v>0</v>
      </c>
      <c r="Q88" s="155">
        <f t="shared" si="8"/>
        <v>0</v>
      </c>
      <c r="R88" s="158">
        <f t="shared" si="9"/>
        <v>0</v>
      </c>
      <c r="S88" s="158">
        <f t="shared" si="10"/>
        <v>0</v>
      </c>
      <c r="T88" s="158">
        <f t="shared" si="11"/>
        <v>0</v>
      </c>
      <c r="U88" s="63" t="e">
        <f t="shared" si="12"/>
        <v>#NUM!</v>
      </c>
      <c r="V88" s="141" t="e">
        <f t="shared" si="13"/>
        <v>#NUM!</v>
      </c>
      <c r="W88" s="158" t="e">
        <f t="shared" si="14"/>
        <v>#NUM!</v>
      </c>
      <c r="X88" s="158" t="e">
        <f t="shared" si="15"/>
        <v>#NUM!</v>
      </c>
      <c r="Y88" s="158" t="e">
        <f t="shared" si="16"/>
        <v>#NUM!</v>
      </c>
    </row>
    <row r="89" spans="1:25" ht="12.75">
      <c r="A89" s="155">
        <v>0</v>
      </c>
      <c r="B89" s="7">
        <f t="shared" si="20"/>
        <v>0</v>
      </c>
      <c r="C89" s="7" t="e">
        <f t="shared" si="1"/>
        <v>#NUM!</v>
      </c>
      <c r="D89" s="156" t="e">
        <f t="shared" si="21"/>
        <v>#NUM!</v>
      </c>
      <c r="E89" s="157">
        <f t="shared" si="17"/>
        <v>100</v>
      </c>
      <c r="F89" s="155">
        <f t="shared" si="3"/>
        <v>0</v>
      </c>
      <c r="G89" s="155"/>
      <c r="H89" s="161">
        <f t="shared" si="4"/>
        <v>0</v>
      </c>
      <c r="I89" s="155" t="e">
        <f t="shared" si="0"/>
        <v>#NUM!</v>
      </c>
      <c r="J89" s="158" t="e">
        <f t="shared" si="5"/>
        <v>#NUM!</v>
      </c>
      <c r="K89" s="158" t="e">
        <f t="shared" si="6"/>
        <v>#NUM!</v>
      </c>
      <c r="L89" s="158" t="e">
        <f t="shared" si="7"/>
        <v>#NUM!</v>
      </c>
      <c r="M89" s="179" t="e">
        <f t="shared" si="18"/>
        <v>#NUM!</v>
      </c>
      <c r="N89" s="155">
        <v>0</v>
      </c>
      <c r="O89" s="159">
        <f t="shared" si="19"/>
        <v>0</v>
      </c>
      <c r="Q89" s="155">
        <f t="shared" si="8"/>
        <v>0</v>
      </c>
      <c r="R89" s="158">
        <f t="shared" si="9"/>
        <v>0</v>
      </c>
      <c r="S89" s="158">
        <f t="shared" si="10"/>
        <v>0</v>
      </c>
      <c r="T89" s="158">
        <f t="shared" si="11"/>
        <v>0</v>
      </c>
      <c r="U89" s="63" t="e">
        <f t="shared" si="12"/>
        <v>#NUM!</v>
      </c>
      <c r="V89" s="141" t="e">
        <f t="shared" si="13"/>
        <v>#NUM!</v>
      </c>
      <c r="W89" s="158" t="e">
        <f t="shared" si="14"/>
        <v>#NUM!</v>
      </c>
      <c r="X89" s="158" t="e">
        <f t="shared" si="15"/>
        <v>#NUM!</v>
      </c>
      <c r="Y89" s="158" t="e">
        <f t="shared" si="16"/>
        <v>#NUM!</v>
      </c>
    </row>
    <row r="90" spans="1:25" ht="12.75">
      <c r="A90" s="155">
        <v>0</v>
      </c>
      <c r="B90" s="7">
        <f t="shared" si="20"/>
        <v>0</v>
      </c>
      <c r="C90" s="7" t="e">
        <f t="shared" si="1"/>
        <v>#NUM!</v>
      </c>
      <c r="D90" s="156" t="e">
        <f t="shared" si="21"/>
        <v>#NUM!</v>
      </c>
      <c r="E90" s="157">
        <f t="shared" si="17"/>
        <v>100</v>
      </c>
      <c r="F90" s="155">
        <f t="shared" si="3"/>
        <v>0</v>
      </c>
      <c r="G90" s="155"/>
      <c r="H90" s="161">
        <f t="shared" si="4"/>
        <v>0</v>
      </c>
      <c r="I90" s="155" t="e">
        <f t="shared" si="0"/>
        <v>#NUM!</v>
      </c>
      <c r="J90" s="158" t="e">
        <f t="shared" si="5"/>
        <v>#NUM!</v>
      </c>
      <c r="K90" s="158" t="e">
        <f t="shared" si="6"/>
        <v>#NUM!</v>
      </c>
      <c r="L90" s="158" t="e">
        <f t="shared" si="7"/>
        <v>#NUM!</v>
      </c>
      <c r="M90" s="179" t="e">
        <f t="shared" si="18"/>
        <v>#NUM!</v>
      </c>
      <c r="N90" s="155">
        <v>0</v>
      </c>
      <c r="O90" s="159">
        <f t="shared" si="19"/>
        <v>0</v>
      </c>
      <c r="Q90" s="155">
        <f t="shared" si="8"/>
        <v>0</v>
      </c>
      <c r="R90" s="158">
        <f t="shared" si="9"/>
        <v>0</v>
      </c>
      <c r="S90" s="158">
        <f t="shared" si="10"/>
        <v>0</v>
      </c>
      <c r="T90" s="158">
        <f t="shared" si="11"/>
        <v>0</v>
      </c>
      <c r="U90" s="63" t="e">
        <f t="shared" si="12"/>
        <v>#NUM!</v>
      </c>
      <c r="V90" s="141" t="e">
        <f t="shared" si="13"/>
        <v>#NUM!</v>
      </c>
      <c r="W90" s="158" t="e">
        <f t="shared" si="14"/>
        <v>#NUM!</v>
      </c>
      <c r="X90" s="158" t="e">
        <f t="shared" si="15"/>
        <v>#NUM!</v>
      </c>
      <c r="Y90" s="158" t="e">
        <f t="shared" si="16"/>
        <v>#NUM!</v>
      </c>
    </row>
    <row r="91" spans="1:25" ht="12.75">
      <c r="A91" s="155">
        <v>0</v>
      </c>
      <c r="B91" s="7">
        <f t="shared" si="20"/>
        <v>0</v>
      </c>
      <c r="C91" s="7" t="e">
        <f t="shared" si="1"/>
        <v>#NUM!</v>
      </c>
      <c r="D91" s="156" t="e">
        <f t="shared" si="21"/>
        <v>#NUM!</v>
      </c>
      <c r="E91" s="157">
        <f t="shared" si="17"/>
        <v>100</v>
      </c>
      <c r="F91" s="155">
        <f t="shared" si="3"/>
        <v>0</v>
      </c>
      <c r="G91" s="155"/>
      <c r="H91" s="161">
        <f t="shared" si="4"/>
        <v>0</v>
      </c>
      <c r="I91" s="155" t="e">
        <f t="shared" si="0"/>
        <v>#NUM!</v>
      </c>
      <c r="J91" s="158" t="e">
        <f t="shared" si="5"/>
        <v>#NUM!</v>
      </c>
      <c r="K91" s="158" t="e">
        <f t="shared" si="6"/>
        <v>#NUM!</v>
      </c>
      <c r="L91" s="158" t="e">
        <f t="shared" si="7"/>
        <v>#NUM!</v>
      </c>
      <c r="M91" s="179" t="e">
        <f t="shared" si="18"/>
        <v>#NUM!</v>
      </c>
      <c r="N91" s="155">
        <v>0</v>
      </c>
      <c r="O91" s="159">
        <f t="shared" si="19"/>
        <v>0</v>
      </c>
      <c r="Q91" s="155">
        <f t="shared" si="8"/>
        <v>0</v>
      </c>
      <c r="R91" s="158">
        <f t="shared" si="9"/>
        <v>0</v>
      </c>
      <c r="S91" s="158">
        <f t="shared" si="10"/>
        <v>0</v>
      </c>
      <c r="T91" s="158">
        <f t="shared" si="11"/>
        <v>0</v>
      </c>
      <c r="U91" s="63" t="e">
        <f t="shared" si="12"/>
        <v>#NUM!</v>
      </c>
      <c r="V91" s="141" t="e">
        <f t="shared" si="13"/>
        <v>#NUM!</v>
      </c>
      <c r="W91" s="158" t="e">
        <f t="shared" si="14"/>
        <v>#NUM!</v>
      </c>
      <c r="X91" s="158" t="e">
        <f t="shared" si="15"/>
        <v>#NUM!</v>
      </c>
      <c r="Y91" s="158" t="e">
        <f t="shared" si="16"/>
        <v>#NUM!</v>
      </c>
    </row>
    <row r="92" spans="1:25" ht="12.75">
      <c r="A92" s="155">
        <v>0</v>
      </c>
      <c r="B92" s="7">
        <f t="shared" si="20"/>
        <v>0</v>
      </c>
      <c r="C92" s="7" t="e">
        <f t="shared" si="1"/>
        <v>#NUM!</v>
      </c>
      <c r="D92" s="156" t="e">
        <f t="shared" si="21"/>
        <v>#NUM!</v>
      </c>
      <c r="E92" s="157">
        <f t="shared" si="17"/>
        <v>100</v>
      </c>
      <c r="F92" s="155">
        <f t="shared" si="3"/>
        <v>0</v>
      </c>
      <c r="G92" s="155"/>
      <c r="H92" s="161">
        <f t="shared" si="4"/>
        <v>0</v>
      </c>
      <c r="I92" s="155" t="e">
        <f t="shared" si="0"/>
        <v>#NUM!</v>
      </c>
      <c r="J92" s="158" t="e">
        <f t="shared" si="5"/>
        <v>#NUM!</v>
      </c>
      <c r="K92" s="158" t="e">
        <f t="shared" si="6"/>
        <v>#NUM!</v>
      </c>
      <c r="L92" s="158" t="e">
        <f t="shared" si="7"/>
        <v>#NUM!</v>
      </c>
      <c r="M92" s="179" t="e">
        <f t="shared" si="18"/>
        <v>#NUM!</v>
      </c>
      <c r="N92" s="155">
        <v>0</v>
      </c>
      <c r="O92" s="159">
        <f t="shared" si="19"/>
        <v>0</v>
      </c>
      <c r="Q92" s="155">
        <f t="shared" si="8"/>
        <v>0</v>
      </c>
      <c r="R92" s="158">
        <f t="shared" si="9"/>
        <v>0</v>
      </c>
      <c r="S92" s="158">
        <f t="shared" si="10"/>
        <v>0</v>
      </c>
      <c r="T92" s="158">
        <f t="shared" si="11"/>
        <v>0</v>
      </c>
      <c r="U92" s="63" t="e">
        <f t="shared" si="12"/>
        <v>#NUM!</v>
      </c>
      <c r="V92" s="141" t="e">
        <f t="shared" si="13"/>
        <v>#NUM!</v>
      </c>
      <c r="W92" s="158" t="e">
        <f t="shared" si="14"/>
        <v>#NUM!</v>
      </c>
      <c r="X92" s="158" t="e">
        <f t="shared" si="15"/>
        <v>#NUM!</v>
      </c>
      <c r="Y92" s="158" t="e">
        <f t="shared" si="16"/>
        <v>#NUM!</v>
      </c>
    </row>
    <row r="93" spans="1:25" ht="12.75">
      <c r="A93" s="155">
        <v>0</v>
      </c>
      <c r="B93" s="7">
        <f t="shared" si="20"/>
        <v>0</v>
      </c>
      <c r="C93" s="7" t="e">
        <f t="shared" si="1"/>
        <v>#NUM!</v>
      </c>
      <c r="D93" s="156" t="e">
        <f t="shared" si="21"/>
        <v>#NUM!</v>
      </c>
      <c r="E93" s="157">
        <f t="shared" si="17"/>
        <v>100</v>
      </c>
      <c r="F93" s="155">
        <f t="shared" si="3"/>
        <v>0</v>
      </c>
      <c r="G93" s="155"/>
      <c r="H93" s="161">
        <f t="shared" si="4"/>
        <v>0</v>
      </c>
      <c r="I93" s="155" t="e">
        <f t="shared" si="0"/>
        <v>#NUM!</v>
      </c>
      <c r="J93" s="158" t="e">
        <f t="shared" si="5"/>
        <v>#NUM!</v>
      </c>
      <c r="K93" s="158" t="e">
        <f t="shared" si="6"/>
        <v>#NUM!</v>
      </c>
      <c r="L93" s="158" t="e">
        <f t="shared" si="7"/>
        <v>#NUM!</v>
      </c>
      <c r="M93" s="179" t="e">
        <f t="shared" si="18"/>
        <v>#NUM!</v>
      </c>
      <c r="N93" s="155">
        <v>0</v>
      </c>
      <c r="O93" s="159">
        <f t="shared" si="19"/>
        <v>0</v>
      </c>
      <c r="Q93" s="155">
        <f t="shared" si="8"/>
        <v>0</v>
      </c>
      <c r="R93" s="158">
        <f t="shared" si="9"/>
        <v>0</v>
      </c>
      <c r="S93" s="158">
        <f t="shared" si="10"/>
        <v>0</v>
      </c>
      <c r="T93" s="158">
        <f t="shared" si="11"/>
        <v>0</v>
      </c>
      <c r="U93" s="63" t="e">
        <f t="shared" si="12"/>
        <v>#NUM!</v>
      </c>
      <c r="V93" s="141" t="e">
        <f t="shared" si="13"/>
        <v>#NUM!</v>
      </c>
      <c r="W93" s="158" t="e">
        <f t="shared" si="14"/>
        <v>#NUM!</v>
      </c>
      <c r="X93" s="158" t="e">
        <f t="shared" si="15"/>
        <v>#NUM!</v>
      </c>
      <c r="Y93" s="158" t="e">
        <f t="shared" si="16"/>
        <v>#NUM!</v>
      </c>
    </row>
    <row r="94" spans="1:25" ht="12.75">
      <c r="A94" s="155">
        <v>0</v>
      </c>
      <c r="B94" s="7">
        <f t="shared" si="20"/>
        <v>0</v>
      </c>
      <c r="C94" s="7" t="e">
        <f t="shared" si="1"/>
        <v>#NUM!</v>
      </c>
      <c r="D94" s="156" t="e">
        <f t="shared" si="21"/>
        <v>#NUM!</v>
      </c>
      <c r="E94" s="157">
        <f t="shared" si="17"/>
        <v>100</v>
      </c>
      <c r="F94" s="155">
        <f t="shared" si="3"/>
        <v>0</v>
      </c>
      <c r="G94" s="155"/>
      <c r="H94" s="161">
        <f t="shared" si="4"/>
        <v>0</v>
      </c>
      <c r="I94" s="155" t="e">
        <f aca="true" t="shared" si="22" ref="I94:I157">D94*F94</f>
        <v>#NUM!</v>
      </c>
      <c r="J94" s="158" t="e">
        <f t="shared" si="5"/>
        <v>#NUM!</v>
      </c>
      <c r="K94" s="158" t="e">
        <f t="shared" si="6"/>
        <v>#NUM!</v>
      </c>
      <c r="L94" s="158" t="e">
        <f t="shared" si="7"/>
        <v>#NUM!</v>
      </c>
      <c r="M94" s="179" t="e">
        <f t="shared" si="18"/>
        <v>#NUM!</v>
      </c>
      <c r="N94" s="155">
        <v>0</v>
      </c>
      <c r="O94" s="159">
        <f t="shared" si="19"/>
        <v>0</v>
      </c>
      <c r="Q94" s="155">
        <f t="shared" si="8"/>
        <v>0</v>
      </c>
      <c r="R94" s="158">
        <f t="shared" si="9"/>
        <v>0</v>
      </c>
      <c r="S94" s="158">
        <f t="shared" si="10"/>
        <v>0</v>
      </c>
      <c r="T94" s="158">
        <f t="shared" si="11"/>
        <v>0</v>
      </c>
      <c r="U94" s="63" t="e">
        <f t="shared" si="12"/>
        <v>#NUM!</v>
      </c>
      <c r="V94" s="141" t="e">
        <f t="shared" si="13"/>
        <v>#NUM!</v>
      </c>
      <c r="W94" s="158" t="e">
        <f t="shared" si="14"/>
        <v>#NUM!</v>
      </c>
      <c r="X94" s="158" t="e">
        <f t="shared" si="15"/>
        <v>#NUM!</v>
      </c>
      <c r="Y94" s="158" t="e">
        <f t="shared" si="16"/>
        <v>#NUM!</v>
      </c>
    </row>
    <row r="95" spans="1:25" ht="12.75">
      <c r="A95" s="155">
        <v>0</v>
      </c>
      <c r="B95" s="7">
        <f t="shared" si="20"/>
        <v>0</v>
      </c>
      <c r="C95" s="7" t="e">
        <f aca="true" t="shared" si="23" ref="C95:C158">IF(A95=0,IF(B95&gt;0,IF(C94&lt;10,10,-LOG(0,2)),-LOG(0,2)),-LOG(A95,2))</f>
        <v>#NUM!</v>
      </c>
      <c r="D95" s="156" t="e">
        <f t="shared" si="21"/>
        <v>#NUM!</v>
      </c>
      <c r="E95" s="157">
        <f t="shared" si="17"/>
        <v>100</v>
      </c>
      <c r="F95" s="155">
        <f aca="true" t="shared" si="24" ref="F95:F158">(G95*100)/$A$10</f>
        <v>0</v>
      </c>
      <c r="G95" s="155"/>
      <c r="H95" s="161">
        <f aca="true" t="shared" si="25" ref="H95:H158">A95*1000</f>
        <v>0</v>
      </c>
      <c r="I95" s="155" t="e">
        <f t="shared" si="22"/>
        <v>#NUM!</v>
      </c>
      <c r="J95" s="158" t="e">
        <f aca="true" t="shared" si="26" ref="J95:J158">(F95)*(D95-$B$4)^2</f>
        <v>#NUM!</v>
      </c>
      <c r="K95" s="158" t="e">
        <f aca="true" t="shared" si="27" ref="K95:K158">(F95)*(D95-$B$4)^3</f>
        <v>#NUM!</v>
      </c>
      <c r="L95" s="158" t="e">
        <f aca="true" t="shared" si="28" ref="L95:L158">(F95)*(D95-$B$4)^4</f>
        <v>#NUM!</v>
      </c>
      <c r="M95" s="179" t="e">
        <f t="shared" si="18"/>
        <v>#NUM!</v>
      </c>
      <c r="N95" s="155">
        <v>0</v>
      </c>
      <c r="O95" s="159">
        <f t="shared" si="19"/>
        <v>0</v>
      </c>
      <c r="Q95" s="155">
        <f aca="true" t="shared" si="29" ref="Q95:Q158">(B95*1000)*F95</f>
        <v>0</v>
      </c>
      <c r="R95" s="158">
        <f aca="true" t="shared" si="30" ref="R95:R158">(F95)*((B95*1000)-$B$15)^2</f>
        <v>0</v>
      </c>
      <c r="S95" s="158">
        <f aca="true" t="shared" si="31" ref="S95:S158">(F95)*((B95*1000)-$B$15)^3</f>
        <v>0</v>
      </c>
      <c r="T95" s="158">
        <f aca="true" t="shared" si="32" ref="T95:T158">(F95)*((B95*1000)-$B$15)^4</f>
        <v>0</v>
      </c>
      <c r="U95" s="63" t="e">
        <f aca="true" t="shared" si="33" ref="U95:U158">LOG(((2^(-D95))*1000),10)</f>
        <v>#NUM!</v>
      </c>
      <c r="V95" s="141" t="e">
        <f aca="true" t="shared" si="34" ref="V95:V158">U95*F95</f>
        <v>#NUM!</v>
      </c>
      <c r="W95" s="158" t="e">
        <f aca="true" t="shared" si="35" ref="W95:W158">(F95)*(U95-LOG($E$15))^2</f>
        <v>#NUM!</v>
      </c>
      <c r="X95" s="158" t="e">
        <f aca="true" t="shared" si="36" ref="X95:X158">(F95)*(U95-LOG($E$15))^3</f>
        <v>#NUM!</v>
      </c>
      <c r="Y95" s="158" t="e">
        <f aca="true" t="shared" si="37" ref="Y95:Y158">(F95)*(U95-LOG($E$15))^4</f>
        <v>#NUM!</v>
      </c>
    </row>
    <row r="96" spans="1:25" ht="12.75">
      <c r="A96" s="155">
        <v>0</v>
      </c>
      <c r="B96" s="7">
        <f t="shared" si="20"/>
        <v>0</v>
      </c>
      <c r="C96" s="7" t="e">
        <f t="shared" si="23"/>
        <v>#NUM!</v>
      </c>
      <c r="D96" s="156" t="e">
        <f t="shared" si="21"/>
        <v>#NUM!</v>
      </c>
      <c r="E96" s="157">
        <f aca="true" t="shared" si="38" ref="E96:E159">F96+E95</f>
        <v>100</v>
      </c>
      <c r="F96" s="155">
        <f t="shared" si="24"/>
        <v>0</v>
      </c>
      <c r="G96" s="155"/>
      <c r="H96" s="161">
        <f t="shared" si="25"/>
        <v>0</v>
      </c>
      <c r="I96" s="155" t="e">
        <f t="shared" si="22"/>
        <v>#NUM!</v>
      </c>
      <c r="J96" s="158" t="e">
        <f t="shared" si="26"/>
        <v>#NUM!</v>
      </c>
      <c r="K96" s="158" t="e">
        <f t="shared" si="27"/>
        <v>#NUM!</v>
      </c>
      <c r="L96" s="158" t="e">
        <f t="shared" si="28"/>
        <v>#NUM!</v>
      </c>
      <c r="M96" s="179" t="e">
        <f aca="true" t="shared" si="39" ref="M96:M159">((2^(-D96))*1000)</f>
        <v>#NUM!</v>
      </c>
      <c r="N96" s="155">
        <v>0</v>
      </c>
      <c r="O96" s="159">
        <f aca="true" t="shared" si="40" ref="O96:O159">(N96*100)/$A$13</f>
        <v>0</v>
      </c>
      <c r="Q96" s="155">
        <f t="shared" si="29"/>
        <v>0</v>
      </c>
      <c r="R96" s="158">
        <f t="shared" si="30"/>
        <v>0</v>
      </c>
      <c r="S96" s="158">
        <f t="shared" si="31"/>
        <v>0</v>
      </c>
      <c r="T96" s="158">
        <f t="shared" si="32"/>
        <v>0</v>
      </c>
      <c r="U96" s="63" t="e">
        <f t="shared" si="33"/>
        <v>#NUM!</v>
      </c>
      <c r="V96" s="141" t="e">
        <f t="shared" si="34"/>
        <v>#NUM!</v>
      </c>
      <c r="W96" s="158" t="e">
        <f t="shared" si="35"/>
        <v>#NUM!</v>
      </c>
      <c r="X96" s="158" t="e">
        <f t="shared" si="36"/>
        <v>#NUM!</v>
      </c>
      <c r="Y96" s="158" t="e">
        <f t="shared" si="37"/>
        <v>#NUM!</v>
      </c>
    </row>
    <row r="97" spans="1:25" ht="12.75">
      <c r="A97" s="155">
        <v>0</v>
      </c>
      <c r="B97" s="7">
        <f aca="true" t="shared" si="41" ref="B97:B160">IF(A97=0,IF(A96&gt;0,IF(B96&gt;0.001,((A96+(2^(-10)))/2),0),0),(A96+A97)/2)</f>
        <v>0</v>
      </c>
      <c r="C97" s="7" t="e">
        <f t="shared" si="23"/>
        <v>#NUM!</v>
      </c>
      <c r="D97" s="156" t="e">
        <f t="shared" si="21"/>
        <v>#NUM!</v>
      </c>
      <c r="E97" s="157">
        <f t="shared" si="38"/>
        <v>100</v>
      </c>
      <c r="F97" s="155">
        <f t="shared" si="24"/>
        <v>0</v>
      </c>
      <c r="G97" s="155"/>
      <c r="H97" s="161">
        <f t="shared" si="25"/>
        <v>0</v>
      </c>
      <c r="I97" s="155" t="e">
        <f t="shared" si="22"/>
        <v>#NUM!</v>
      </c>
      <c r="J97" s="158" t="e">
        <f t="shared" si="26"/>
        <v>#NUM!</v>
      </c>
      <c r="K97" s="158" t="e">
        <f t="shared" si="27"/>
        <v>#NUM!</v>
      </c>
      <c r="L97" s="158" t="e">
        <f t="shared" si="28"/>
        <v>#NUM!</v>
      </c>
      <c r="M97" s="179" t="e">
        <f t="shared" si="39"/>
        <v>#NUM!</v>
      </c>
      <c r="N97" s="155">
        <v>0</v>
      </c>
      <c r="O97" s="159">
        <f t="shared" si="40"/>
        <v>0</v>
      </c>
      <c r="Q97" s="155">
        <f t="shared" si="29"/>
        <v>0</v>
      </c>
      <c r="R97" s="158">
        <f t="shared" si="30"/>
        <v>0</v>
      </c>
      <c r="S97" s="158">
        <f t="shared" si="31"/>
        <v>0</v>
      </c>
      <c r="T97" s="158">
        <f t="shared" si="32"/>
        <v>0</v>
      </c>
      <c r="U97" s="63" t="e">
        <f t="shared" si="33"/>
        <v>#NUM!</v>
      </c>
      <c r="V97" s="141" t="e">
        <f t="shared" si="34"/>
        <v>#NUM!</v>
      </c>
      <c r="W97" s="158" t="e">
        <f t="shared" si="35"/>
        <v>#NUM!</v>
      </c>
      <c r="X97" s="158" t="e">
        <f t="shared" si="36"/>
        <v>#NUM!</v>
      </c>
      <c r="Y97" s="158" t="e">
        <f t="shared" si="37"/>
        <v>#NUM!</v>
      </c>
    </row>
    <row r="98" spans="1:25" ht="12.75">
      <c r="A98" s="155">
        <v>0</v>
      </c>
      <c r="B98" s="7">
        <f t="shared" si="41"/>
        <v>0</v>
      </c>
      <c r="C98" s="7" t="e">
        <f t="shared" si="23"/>
        <v>#NUM!</v>
      </c>
      <c r="D98" s="156" t="e">
        <f t="shared" si="21"/>
        <v>#NUM!</v>
      </c>
      <c r="E98" s="157">
        <f t="shared" si="38"/>
        <v>100</v>
      </c>
      <c r="F98" s="155">
        <f t="shared" si="24"/>
        <v>0</v>
      </c>
      <c r="G98" s="155"/>
      <c r="H98" s="161">
        <f t="shared" si="25"/>
        <v>0</v>
      </c>
      <c r="I98" s="155" t="e">
        <f t="shared" si="22"/>
        <v>#NUM!</v>
      </c>
      <c r="J98" s="158" t="e">
        <f t="shared" si="26"/>
        <v>#NUM!</v>
      </c>
      <c r="K98" s="158" t="e">
        <f t="shared" si="27"/>
        <v>#NUM!</v>
      </c>
      <c r="L98" s="158" t="e">
        <f t="shared" si="28"/>
        <v>#NUM!</v>
      </c>
      <c r="M98" s="179" t="e">
        <f t="shared" si="39"/>
        <v>#NUM!</v>
      </c>
      <c r="N98" s="155">
        <v>0</v>
      </c>
      <c r="O98" s="159">
        <f t="shared" si="40"/>
        <v>0</v>
      </c>
      <c r="Q98" s="155">
        <f t="shared" si="29"/>
        <v>0</v>
      </c>
      <c r="R98" s="158">
        <f t="shared" si="30"/>
        <v>0</v>
      </c>
      <c r="S98" s="158">
        <f t="shared" si="31"/>
        <v>0</v>
      </c>
      <c r="T98" s="158">
        <f t="shared" si="32"/>
        <v>0</v>
      </c>
      <c r="U98" s="63" t="e">
        <f t="shared" si="33"/>
        <v>#NUM!</v>
      </c>
      <c r="V98" s="141" t="e">
        <f t="shared" si="34"/>
        <v>#NUM!</v>
      </c>
      <c r="W98" s="158" t="e">
        <f t="shared" si="35"/>
        <v>#NUM!</v>
      </c>
      <c r="X98" s="158" t="e">
        <f t="shared" si="36"/>
        <v>#NUM!</v>
      </c>
      <c r="Y98" s="158" t="e">
        <f t="shared" si="37"/>
        <v>#NUM!</v>
      </c>
    </row>
    <row r="99" spans="1:25" ht="12.75">
      <c r="A99" s="155">
        <v>0</v>
      </c>
      <c r="B99" s="7">
        <f t="shared" si="41"/>
        <v>0</v>
      </c>
      <c r="C99" s="7" t="e">
        <f t="shared" si="23"/>
        <v>#NUM!</v>
      </c>
      <c r="D99" s="156" t="e">
        <f t="shared" si="21"/>
        <v>#NUM!</v>
      </c>
      <c r="E99" s="157">
        <f t="shared" si="38"/>
        <v>100</v>
      </c>
      <c r="F99" s="155">
        <f t="shared" si="24"/>
        <v>0</v>
      </c>
      <c r="G99" s="155"/>
      <c r="H99" s="161">
        <f t="shared" si="25"/>
        <v>0</v>
      </c>
      <c r="I99" s="155" t="e">
        <f t="shared" si="22"/>
        <v>#NUM!</v>
      </c>
      <c r="J99" s="158" t="e">
        <f t="shared" si="26"/>
        <v>#NUM!</v>
      </c>
      <c r="K99" s="158" t="e">
        <f t="shared" si="27"/>
        <v>#NUM!</v>
      </c>
      <c r="L99" s="158" t="e">
        <f t="shared" si="28"/>
        <v>#NUM!</v>
      </c>
      <c r="M99" s="179" t="e">
        <f t="shared" si="39"/>
        <v>#NUM!</v>
      </c>
      <c r="N99" s="155">
        <v>0</v>
      </c>
      <c r="O99" s="159">
        <f t="shared" si="40"/>
        <v>0</v>
      </c>
      <c r="Q99" s="155">
        <f t="shared" si="29"/>
        <v>0</v>
      </c>
      <c r="R99" s="158">
        <f t="shared" si="30"/>
        <v>0</v>
      </c>
      <c r="S99" s="158">
        <f t="shared" si="31"/>
        <v>0</v>
      </c>
      <c r="T99" s="158">
        <f t="shared" si="32"/>
        <v>0</v>
      </c>
      <c r="U99" s="63" t="e">
        <f t="shared" si="33"/>
        <v>#NUM!</v>
      </c>
      <c r="V99" s="141" t="e">
        <f t="shared" si="34"/>
        <v>#NUM!</v>
      </c>
      <c r="W99" s="158" t="e">
        <f t="shared" si="35"/>
        <v>#NUM!</v>
      </c>
      <c r="X99" s="158" t="e">
        <f t="shared" si="36"/>
        <v>#NUM!</v>
      </c>
      <c r="Y99" s="158" t="e">
        <f t="shared" si="37"/>
        <v>#NUM!</v>
      </c>
    </row>
    <row r="100" spans="1:25" ht="12.75">
      <c r="A100" s="155">
        <v>0</v>
      </c>
      <c r="B100" s="7">
        <f t="shared" si="41"/>
        <v>0</v>
      </c>
      <c r="C100" s="7" t="e">
        <f t="shared" si="23"/>
        <v>#NUM!</v>
      </c>
      <c r="D100" s="156" t="e">
        <f t="shared" si="21"/>
        <v>#NUM!</v>
      </c>
      <c r="E100" s="157">
        <f t="shared" si="38"/>
        <v>100</v>
      </c>
      <c r="F100" s="155">
        <f t="shared" si="24"/>
        <v>0</v>
      </c>
      <c r="G100" s="155"/>
      <c r="H100" s="161">
        <f t="shared" si="25"/>
        <v>0</v>
      </c>
      <c r="I100" s="155" t="e">
        <f t="shared" si="22"/>
        <v>#NUM!</v>
      </c>
      <c r="J100" s="158" t="e">
        <f t="shared" si="26"/>
        <v>#NUM!</v>
      </c>
      <c r="K100" s="158" t="e">
        <f t="shared" si="27"/>
        <v>#NUM!</v>
      </c>
      <c r="L100" s="158" t="e">
        <f t="shared" si="28"/>
        <v>#NUM!</v>
      </c>
      <c r="M100" s="179" t="e">
        <f t="shared" si="39"/>
        <v>#NUM!</v>
      </c>
      <c r="N100" s="155">
        <v>0</v>
      </c>
      <c r="O100" s="159">
        <f t="shared" si="40"/>
        <v>0</v>
      </c>
      <c r="Q100" s="155">
        <f t="shared" si="29"/>
        <v>0</v>
      </c>
      <c r="R100" s="158">
        <f t="shared" si="30"/>
        <v>0</v>
      </c>
      <c r="S100" s="158">
        <f t="shared" si="31"/>
        <v>0</v>
      </c>
      <c r="T100" s="158">
        <f t="shared" si="32"/>
        <v>0</v>
      </c>
      <c r="U100" s="63" t="e">
        <f t="shared" si="33"/>
        <v>#NUM!</v>
      </c>
      <c r="V100" s="141" t="e">
        <f t="shared" si="34"/>
        <v>#NUM!</v>
      </c>
      <c r="W100" s="158" t="e">
        <f t="shared" si="35"/>
        <v>#NUM!</v>
      </c>
      <c r="X100" s="158" t="e">
        <f t="shared" si="36"/>
        <v>#NUM!</v>
      </c>
      <c r="Y100" s="158" t="e">
        <f t="shared" si="37"/>
        <v>#NUM!</v>
      </c>
    </row>
    <row r="101" spans="1:25" ht="12.75">
      <c r="A101" s="155">
        <v>0</v>
      </c>
      <c r="B101" s="7">
        <f t="shared" si="41"/>
        <v>0</v>
      </c>
      <c r="C101" s="7" t="e">
        <f t="shared" si="23"/>
        <v>#NUM!</v>
      </c>
      <c r="D101" s="156" t="e">
        <f t="shared" si="21"/>
        <v>#NUM!</v>
      </c>
      <c r="E101" s="157">
        <f t="shared" si="38"/>
        <v>100</v>
      </c>
      <c r="F101" s="155">
        <f t="shared" si="24"/>
        <v>0</v>
      </c>
      <c r="G101" s="155"/>
      <c r="H101" s="161">
        <f t="shared" si="25"/>
        <v>0</v>
      </c>
      <c r="I101" s="155" t="e">
        <f t="shared" si="22"/>
        <v>#NUM!</v>
      </c>
      <c r="J101" s="158" t="e">
        <f t="shared" si="26"/>
        <v>#NUM!</v>
      </c>
      <c r="K101" s="158" t="e">
        <f t="shared" si="27"/>
        <v>#NUM!</v>
      </c>
      <c r="L101" s="158" t="e">
        <f t="shared" si="28"/>
        <v>#NUM!</v>
      </c>
      <c r="M101" s="179" t="e">
        <f t="shared" si="39"/>
        <v>#NUM!</v>
      </c>
      <c r="N101" s="155">
        <v>0</v>
      </c>
      <c r="O101" s="159">
        <f t="shared" si="40"/>
        <v>0</v>
      </c>
      <c r="Q101" s="155">
        <f t="shared" si="29"/>
        <v>0</v>
      </c>
      <c r="R101" s="158">
        <f t="shared" si="30"/>
        <v>0</v>
      </c>
      <c r="S101" s="158">
        <f t="shared" si="31"/>
        <v>0</v>
      </c>
      <c r="T101" s="158">
        <f t="shared" si="32"/>
        <v>0</v>
      </c>
      <c r="U101" s="63" t="e">
        <f t="shared" si="33"/>
        <v>#NUM!</v>
      </c>
      <c r="V101" s="141" t="e">
        <f t="shared" si="34"/>
        <v>#NUM!</v>
      </c>
      <c r="W101" s="158" t="e">
        <f t="shared" si="35"/>
        <v>#NUM!</v>
      </c>
      <c r="X101" s="158" t="e">
        <f t="shared" si="36"/>
        <v>#NUM!</v>
      </c>
      <c r="Y101" s="158" t="e">
        <f t="shared" si="37"/>
        <v>#NUM!</v>
      </c>
    </row>
    <row r="102" spans="1:25" ht="12.75">
      <c r="A102" s="155">
        <v>0</v>
      </c>
      <c r="B102" s="7">
        <f t="shared" si="41"/>
        <v>0</v>
      </c>
      <c r="C102" s="7" t="e">
        <f t="shared" si="23"/>
        <v>#NUM!</v>
      </c>
      <c r="D102" s="156" t="e">
        <f t="shared" si="21"/>
        <v>#NUM!</v>
      </c>
      <c r="E102" s="157">
        <f t="shared" si="38"/>
        <v>100</v>
      </c>
      <c r="F102" s="155">
        <f t="shared" si="24"/>
        <v>0</v>
      </c>
      <c r="G102" s="155"/>
      <c r="H102" s="161">
        <f t="shared" si="25"/>
        <v>0</v>
      </c>
      <c r="I102" s="155" t="e">
        <f t="shared" si="22"/>
        <v>#NUM!</v>
      </c>
      <c r="J102" s="158" t="e">
        <f t="shared" si="26"/>
        <v>#NUM!</v>
      </c>
      <c r="K102" s="158" t="e">
        <f t="shared" si="27"/>
        <v>#NUM!</v>
      </c>
      <c r="L102" s="158" t="e">
        <f t="shared" si="28"/>
        <v>#NUM!</v>
      </c>
      <c r="M102" s="179" t="e">
        <f t="shared" si="39"/>
        <v>#NUM!</v>
      </c>
      <c r="N102" s="155">
        <v>0</v>
      </c>
      <c r="O102" s="159">
        <f t="shared" si="40"/>
        <v>0</v>
      </c>
      <c r="Q102" s="155">
        <f t="shared" si="29"/>
        <v>0</v>
      </c>
      <c r="R102" s="158">
        <f t="shared" si="30"/>
        <v>0</v>
      </c>
      <c r="S102" s="158">
        <f t="shared" si="31"/>
        <v>0</v>
      </c>
      <c r="T102" s="158">
        <f t="shared" si="32"/>
        <v>0</v>
      </c>
      <c r="U102" s="63" t="e">
        <f t="shared" si="33"/>
        <v>#NUM!</v>
      </c>
      <c r="V102" s="141" t="e">
        <f t="shared" si="34"/>
        <v>#NUM!</v>
      </c>
      <c r="W102" s="158" t="e">
        <f t="shared" si="35"/>
        <v>#NUM!</v>
      </c>
      <c r="X102" s="158" t="e">
        <f t="shared" si="36"/>
        <v>#NUM!</v>
      </c>
      <c r="Y102" s="158" t="e">
        <f t="shared" si="37"/>
        <v>#NUM!</v>
      </c>
    </row>
    <row r="103" spans="1:25" ht="12.75">
      <c r="A103" s="155">
        <v>0</v>
      </c>
      <c r="B103" s="7">
        <f t="shared" si="41"/>
        <v>0</v>
      </c>
      <c r="C103" s="7" t="e">
        <f t="shared" si="23"/>
        <v>#NUM!</v>
      </c>
      <c r="D103" s="156" t="e">
        <f t="shared" si="21"/>
        <v>#NUM!</v>
      </c>
      <c r="E103" s="157">
        <f t="shared" si="38"/>
        <v>100</v>
      </c>
      <c r="F103" s="155">
        <f t="shared" si="24"/>
        <v>0</v>
      </c>
      <c r="G103" s="155"/>
      <c r="H103" s="161">
        <f t="shared" si="25"/>
        <v>0</v>
      </c>
      <c r="I103" s="155" t="e">
        <f t="shared" si="22"/>
        <v>#NUM!</v>
      </c>
      <c r="J103" s="158" t="e">
        <f t="shared" si="26"/>
        <v>#NUM!</v>
      </c>
      <c r="K103" s="158" t="e">
        <f t="shared" si="27"/>
        <v>#NUM!</v>
      </c>
      <c r="L103" s="158" t="e">
        <f t="shared" si="28"/>
        <v>#NUM!</v>
      </c>
      <c r="M103" s="179" t="e">
        <f t="shared" si="39"/>
        <v>#NUM!</v>
      </c>
      <c r="N103" s="155">
        <v>0</v>
      </c>
      <c r="O103" s="159">
        <f t="shared" si="40"/>
        <v>0</v>
      </c>
      <c r="Q103" s="155">
        <f t="shared" si="29"/>
        <v>0</v>
      </c>
      <c r="R103" s="158">
        <f t="shared" si="30"/>
        <v>0</v>
      </c>
      <c r="S103" s="158">
        <f t="shared" si="31"/>
        <v>0</v>
      </c>
      <c r="T103" s="158">
        <f t="shared" si="32"/>
        <v>0</v>
      </c>
      <c r="U103" s="63" t="e">
        <f t="shared" si="33"/>
        <v>#NUM!</v>
      </c>
      <c r="V103" s="141" t="e">
        <f t="shared" si="34"/>
        <v>#NUM!</v>
      </c>
      <c r="W103" s="158" t="e">
        <f t="shared" si="35"/>
        <v>#NUM!</v>
      </c>
      <c r="X103" s="158" t="e">
        <f t="shared" si="36"/>
        <v>#NUM!</v>
      </c>
      <c r="Y103" s="158" t="e">
        <f t="shared" si="37"/>
        <v>#NUM!</v>
      </c>
    </row>
    <row r="104" spans="1:25" ht="12.75">
      <c r="A104" s="155">
        <v>0</v>
      </c>
      <c r="B104" s="7">
        <f t="shared" si="41"/>
        <v>0</v>
      </c>
      <c r="C104" s="7" t="e">
        <f t="shared" si="23"/>
        <v>#NUM!</v>
      </c>
      <c r="D104" s="156" t="e">
        <f t="shared" si="21"/>
        <v>#NUM!</v>
      </c>
      <c r="E104" s="157">
        <f t="shared" si="38"/>
        <v>100</v>
      </c>
      <c r="F104" s="155">
        <f t="shared" si="24"/>
        <v>0</v>
      </c>
      <c r="G104" s="155"/>
      <c r="H104" s="161">
        <f t="shared" si="25"/>
        <v>0</v>
      </c>
      <c r="I104" s="155" t="e">
        <f t="shared" si="22"/>
        <v>#NUM!</v>
      </c>
      <c r="J104" s="158" t="e">
        <f t="shared" si="26"/>
        <v>#NUM!</v>
      </c>
      <c r="K104" s="158" t="e">
        <f t="shared" si="27"/>
        <v>#NUM!</v>
      </c>
      <c r="L104" s="158" t="e">
        <f t="shared" si="28"/>
        <v>#NUM!</v>
      </c>
      <c r="M104" s="179" t="e">
        <f t="shared" si="39"/>
        <v>#NUM!</v>
      </c>
      <c r="N104" s="155">
        <v>0</v>
      </c>
      <c r="O104" s="159">
        <f t="shared" si="40"/>
        <v>0</v>
      </c>
      <c r="Q104" s="155">
        <f t="shared" si="29"/>
        <v>0</v>
      </c>
      <c r="R104" s="158">
        <f t="shared" si="30"/>
        <v>0</v>
      </c>
      <c r="S104" s="158">
        <f t="shared" si="31"/>
        <v>0</v>
      </c>
      <c r="T104" s="158">
        <f t="shared" si="32"/>
        <v>0</v>
      </c>
      <c r="U104" s="63" t="e">
        <f t="shared" si="33"/>
        <v>#NUM!</v>
      </c>
      <c r="V104" s="141" t="e">
        <f t="shared" si="34"/>
        <v>#NUM!</v>
      </c>
      <c r="W104" s="158" t="e">
        <f t="shared" si="35"/>
        <v>#NUM!</v>
      </c>
      <c r="X104" s="158" t="e">
        <f t="shared" si="36"/>
        <v>#NUM!</v>
      </c>
      <c r="Y104" s="158" t="e">
        <f t="shared" si="37"/>
        <v>#NUM!</v>
      </c>
    </row>
    <row r="105" spans="1:25" ht="12.75">
      <c r="A105" s="155">
        <v>0</v>
      </c>
      <c r="B105" s="7">
        <f t="shared" si="41"/>
        <v>0</v>
      </c>
      <c r="C105" s="7" t="e">
        <f t="shared" si="23"/>
        <v>#NUM!</v>
      </c>
      <c r="D105" s="156" t="e">
        <f t="shared" si="21"/>
        <v>#NUM!</v>
      </c>
      <c r="E105" s="157">
        <f t="shared" si="38"/>
        <v>100</v>
      </c>
      <c r="F105" s="155">
        <f t="shared" si="24"/>
        <v>0</v>
      </c>
      <c r="G105" s="155"/>
      <c r="H105" s="161">
        <f t="shared" si="25"/>
        <v>0</v>
      </c>
      <c r="I105" s="155" t="e">
        <f t="shared" si="22"/>
        <v>#NUM!</v>
      </c>
      <c r="J105" s="158" t="e">
        <f t="shared" si="26"/>
        <v>#NUM!</v>
      </c>
      <c r="K105" s="158" t="e">
        <f t="shared" si="27"/>
        <v>#NUM!</v>
      </c>
      <c r="L105" s="158" t="e">
        <f t="shared" si="28"/>
        <v>#NUM!</v>
      </c>
      <c r="M105" s="179" t="e">
        <f t="shared" si="39"/>
        <v>#NUM!</v>
      </c>
      <c r="N105" s="155">
        <v>0</v>
      </c>
      <c r="O105" s="159">
        <f t="shared" si="40"/>
        <v>0</v>
      </c>
      <c r="Q105" s="155">
        <f t="shared" si="29"/>
        <v>0</v>
      </c>
      <c r="R105" s="158">
        <f t="shared" si="30"/>
        <v>0</v>
      </c>
      <c r="S105" s="158">
        <f t="shared" si="31"/>
        <v>0</v>
      </c>
      <c r="T105" s="158">
        <f t="shared" si="32"/>
        <v>0</v>
      </c>
      <c r="U105" s="63" t="e">
        <f t="shared" si="33"/>
        <v>#NUM!</v>
      </c>
      <c r="V105" s="141" t="e">
        <f t="shared" si="34"/>
        <v>#NUM!</v>
      </c>
      <c r="W105" s="158" t="e">
        <f t="shared" si="35"/>
        <v>#NUM!</v>
      </c>
      <c r="X105" s="158" t="e">
        <f t="shared" si="36"/>
        <v>#NUM!</v>
      </c>
      <c r="Y105" s="158" t="e">
        <f t="shared" si="37"/>
        <v>#NUM!</v>
      </c>
    </row>
    <row r="106" spans="1:25" ht="12.75">
      <c r="A106" s="155">
        <v>0</v>
      </c>
      <c r="B106" s="7">
        <f t="shared" si="41"/>
        <v>0</v>
      </c>
      <c r="C106" s="7" t="e">
        <f t="shared" si="23"/>
        <v>#NUM!</v>
      </c>
      <c r="D106" s="156" t="e">
        <f t="shared" si="21"/>
        <v>#NUM!</v>
      </c>
      <c r="E106" s="157">
        <f t="shared" si="38"/>
        <v>100</v>
      </c>
      <c r="F106" s="155">
        <f t="shared" si="24"/>
        <v>0</v>
      </c>
      <c r="G106" s="155"/>
      <c r="H106" s="161">
        <f t="shared" si="25"/>
        <v>0</v>
      </c>
      <c r="I106" s="155" t="e">
        <f t="shared" si="22"/>
        <v>#NUM!</v>
      </c>
      <c r="J106" s="158" t="e">
        <f t="shared" si="26"/>
        <v>#NUM!</v>
      </c>
      <c r="K106" s="158" t="e">
        <f t="shared" si="27"/>
        <v>#NUM!</v>
      </c>
      <c r="L106" s="158" t="e">
        <f t="shared" si="28"/>
        <v>#NUM!</v>
      </c>
      <c r="M106" s="179" t="e">
        <f t="shared" si="39"/>
        <v>#NUM!</v>
      </c>
      <c r="N106" s="155">
        <v>0</v>
      </c>
      <c r="O106" s="159">
        <f t="shared" si="40"/>
        <v>0</v>
      </c>
      <c r="Q106" s="155">
        <f t="shared" si="29"/>
        <v>0</v>
      </c>
      <c r="R106" s="158">
        <f t="shared" si="30"/>
        <v>0</v>
      </c>
      <c r="S106" s="158">
        <f t="shared" si="31"/>
        <v>0</v>
      </c>
      <c r="T106" s="158">
        <f t="shared" si="32"/>
        <v>0</v>
      </c>
      <c r="U106" s="63" t="e">
        <f t="shared" si="33"/>
        <v>#NUM!</v>
      </c>
      <c r="V106" s="141" t="e">
        <f t="shared" si="34"/>
        <v>#NUM!</v>
      </c>
      <c r="W106" s="158" t="e">
        <f t="shared" si="35"/>
        <v>#NUM!</v>
      </c>
      <c r="X106" s="158" t="e">
        <f t="shared" si="36"/>
        <v>#NUM!</v>
      </c>
      <c r="Y106" s="158" t="e">
        <f t="shared" si="37"/>
        <v>#NUM!</v>
      </c>
    </row>
    <row r="107" spans="1:25" ht="12.75">
      <c r="A107" s="155">
        <v>0</v>
      </c>
      <c r="B107" s="7">
        <f t="shared" si="41"/>
        <v>0</v>
      </c>
      <c r="C107" s="7" t="e">
        <f t="shared" si="23"/>
        <v>#NUM!</v>
      </c>
      <c r="D107" s="156" t="e">
        <f t="shared" si="21"/>
        <v>#NUM!</v>
      </c>
      <c r="E107" s="157">
        <f t="shared" si="38"/>
        <v>100</v>
      </c>
      <c r="F107" s="155">
        <f t="shared" si="24"/>
        <v>0</v>
      </c>
      <c r="G107" s="155"/>
      <c r="H107" s="161">
        <f t="shared" si="25"/>
        <v>0</v>
      </c>
      <c r="I107" s="155" t="e">
        <f t="shared" si="22"/>
        <v>#NUM!</v>
      </c>
      <c r="J107" s="158" t="e">
        <f t="shared" si="26"/>
        <v>#NUM!</v>
      </c>
      <c r="K107" s="158" t="e">
        <f t="shared" si="27"/>
        <v>#NUM!</v>
      </c>
      <c r="L107" s="158" t="e">
        <f t="shared" si="28"/>
        <v>#NUM!</v>
      </c>
      <c r="M107" s="179" t="e">
        <f t="shared" si="39"/>
        <v>#NUM!</v>
      </c>
      <c r="N107" s="155">
        <v>0</v>
      </c>
      <c r="O107" s="159">
        <f t="shared" si="40"/>
        <v>0</v>
      </c>
      <c r="Q107" s="155">
        <f t="shared" si="29"/>
        <v>0</v>
      </c>
      <c r="R107" s="158">
        <f t="shared" si="30"/>
        <v>0</v>
      </c>
      <c r="S107" s="158">
        <f t="shared" si="31"/>
        <v>0</v>
      </c>
      <c r="T107" s="158">
        <f t="shared" si="32"/>
        <v>0</v>
      </c>
      <c r="U107" s="63" t="e">
        <f t="shared" si="33"/>
        <v>#NUM!</v>
      </c>
      <c r="V107" s="141" t="e">
        <f t="shared" si="34"/>
        <v>#NUM!</v>
      </c>
      <c r="W107" s="158" t="e">
        <f t="shared" si="35"/>
        <v>#NUM!</v>
      </c>
      <c r="X107" s="158" t="e">
        <f t="shared" si="36"/>
        <v>#NUM!</v>
      </c>
      <c r="Y107" s="158" t="e">
        <f t="shared" si="37"/>
        <v>#NUM!</v>
      </c>
    </row>
    <row r="108" spans="1:25" ht="12.75">
      <c r="A108" s="155">
        <v>0</v>
      </c>
      <c r="B108" s="7">
        <f t="shared" si="41"/>
        <v>0</v>
      </c>
      <c r="C108" s="7" t="e">
        <f t="shared" si="23"/>
        <v>#NUM!</v>
      </c>
      <c r="D108" s="156" t="e">
        <f t="shared" si="21"/>
        <v>#NUM!</v>
      </c>
      <c r="E108" s="157">
        <f t="shared" si="38"/>
        <v>100</v>
      </c>
      <c r="F108" s="155">
        <f t="shared" si="24"/>
        <v>0</v>
      </c>
      <c r="G108" s="155"/>
      <c r="H108" s="161">
        <f t="shared" si="25"/>
        <v>0</v>
      </c>
      <c r="I108" s="155" t="e">
        <f t="shared" si="22"/>
        <v>#NUM!</v>
      </c>
      <c r="J108" s="158" t="e">
        <f t="shared" si="26"/>
        <v>#NUM!</v>
      </c>
      <c r="K108" s="158" t="e">
        <f t="shared" si="27"/>
        <v>#NUM!</v>
      </c>
      <c r="L108" s="158" t="e">
        <f t="shared" si="28"/>
        <v>#NUM!</v>
      </c>
      <c r="M108" s="179" t="e">
        <f t="shared" si="39"/>
        <v>#NUM!</v>
      </c>
      <c r="N108" s="155">
        <v>0</v>
      </c>
      <c r="O108" s="159">
        <f t="shared" si="40"/>
        <v>0</v>
      </c>
      <c r="Q108" s="155">
        <f t="shared" si="29"/>
        <v>0</v>
      </c>
      <c r="R108" s="158">
        <f t="shared" si="30"/>
        <v>0</v>
      </c>
      <c r="S108" s="158">
        <f t="shared" si="31"/>
        <v>0</v>
      </c>
      <c r="T108" s="158">
        <f t="shared" si="32"/>
        <v>0</v>
      </c>
      <c r="U108" s="63" t="e">
        <f t="shared" si="33"/>
        <v>#NUM!</v>
      </c>
      <c r="V108" s="141" t="e">
        <f t="shared" si="34"/>
        <v>#NUM!</v>
      </c>
      <c r="W108" s="158" t="e">
        <f t="shared" si="35"/>
        <v>#NUM!</v>
      </c>
      <c r="X108" s="158" t="e">
        <f t="shared" si="36"/>
        <v>#NUM!</v>
      </c>
      <c r="Y108" s="158" t="e">
        <f t="shared" si="37"/>
        <v>#NUM!</v>
      </c>
    </row>
    <row r="109" spans="1:25" ht="12.75">
      <c r="A109" s="155">
        <v>0</v>
      </c>
      <c r="B109" s="7">
        <f t="shared" si="41"/>
        <v>0</v>
      </c>
      <c r="C109" s="7" t="e">
        <f t="shared" si="23"/>
        <v>#NUM!</v>
      </c>
      <c r="D109" s="156" t="e">
        <f t="shared" si="21"/>
        <v>#NUM!</v>
      </c>
      <c r="E109" s="157">
        <f t="shared" si="38"/>
        <v>100</v>
      </c>
      <c r="F109" s="155">
        <f t="shared" si="24"/>
        <v>0</v>
      </c>
      <c r="G109" s="155"/>
      <c r="H109" s="161">
        <f t="shared" si="25"/>
        <v>0</v>
      </c>
      <c r="I109" s="155" t="e">
        <f t="shared" si="22"/>
        <v>#NUM!</v>
      </c>
      <c r="J109" s="158" t="e">
        <f t="shared" si="26"/>
        <v>#NUM!</v>
      </c>
      <c r="K109" s="158" t="e">
        <f t="shared" si="27"/>
        <v>#NUM!</v>
      </c>
      <c r="L109" s="158" t="e">
        <f t="shared" si="28"/>
        <v>#NUM!</v>
      </c>
      <c r="M109" s="179" t="e">
        <f t="shared" si="39"/>
        <v>#NUM!</v>
      </c>
      <c r="N109" s="155">
        <v>0</v>
      </c>
      <c r="O109" s="159">
        <f t="shared" si="40"/>
        <v>0</v>
      </c>
      <c r="Q109" s="155">
        <f t="shared" si="29"/>
        <v>0</v>
      </c>
      <c r="R109" s="158">
        <f t="shared" si="30"/>
        <v>0</v>
      </c>
      <c r="S109" s="158">
        <f t="shared" si="31"/>
        <v>0</v>
      </c>
      <c r="T109" s="158">
        <f t="shared" si="32"/>
        <v>0</v>
      </c>
      <c r="U109" s="63" t="e">
        <f t="shared" si="33"/>
        <v>#NUM!</v>
      </c>
      <c r="V109" s="141" t="e">
        <f t="shared" si="34"/>
        <v>#NUM!</v>
      </c>
      <c r="W109" s="158" t="e">
        <f t="shared" si="35"/>
        <v>#NUM!</v>
      </c>
      <c r="X109" s="158" t="e">
        <f t="shared" si="36"/>
        <v>#NUM!</v>
      </c>
      <c r="Y109" s="158" t="e">
        <f t="shared" si="37"/>
        <v>#NUM!</v>
      </c>
    </row>
    <row r="110" spans="1:25" ht="12.75">
      <c r="A110" s="155">
        <v>0</v>
      </c>
      <c r="B110" s="7">
        <f t="shared" si="41"/>
        <v>0</v>
      </c>
      <c r="C110" s="7" t="e">
        <f t="shared" si="23"/>
        <v>#NUM!</v>
      </c>
      <c r="D110" s="156" t="e">
        <f t="shared" si="21"/>
        <v>#NUM!</v>
      </c>
      <c r="E110" s="157">
        <f t="shared" si="38"/>
        <v>100</v>
      </c>
      <c r="F110" s="155">
        <f t="shared" si="24"/>
        <v>0</v>
      </c>
      <c r="G110" s="155"/>
      <c r="H110" s="161">
        <f t="shared" si="25"/>
        <v>0</v>
      </c>
      <c r="I110" s="155" t="e">
        <f t="shared" si="22"/>
        <v>#NUM!</v>
      </c>
      <c r="J110" s="158" t="e">
        <f t="shared" si="26"/>
        <v>#NUM!</v>
      </c>
      <c r="K110" s="158" t="e">
        <f t="shared" si="27"/>
        <v>#NUM!</v>
      </c>
      <c r="L110" s="158" t="e">
        <f t="shared" si="28"/>
        <v>#NUM!</v>
      </c>
      <c r="M110" s="179" t="e">
        <f t="shared" si="39"/>
        <v>#NUM!</v>
      </c>
      <c r="N110" s="155">
        <v>0</v>
      </c>
      <c r="O110" s="159">
        <f t="shared" si="40"/>
        <v>0</v>
      </c>
      <c r="Q110" s="155">
        <f t="shared" si="29"/>
        <v>0</v>
      </c>
      <c r="R110" s="158">
        <f t="shared" si="30"/>
        <v>0</v>
      </c>
      <c r="S110" s="158">
        <f t="shared" si="31"/>
        <v>0</v>
      </c>
      <c r="T110" s="158">
        <f t="shared" si="32"/>
        <v>0</v>
      </c>
      <c r="U110" s="63" t="e">
        <f t="shared" si="33"/>
        <v>#NUM!</v>
      </c>
      <c r="V110" s="141" t="e">
        <f t="shared" si="34"/>
        <v>#NUM!</v>
      </c>
      <c r="W110" s="158" t="e">
        <f t="shared" si="35"/>
        <v>#NUM!</v>
      </c>
      <c r="X110" s="158" t="e">
        <f t="shared" si="36"/>
        <v>#NUM!</v>
      </c>
      <c r="Y110" s="158" t="e">
        <f t="shared" si="37"/>
        <v>#NUM!</v>
      </c>
    </row>
    <row r="111" spans="1:25" ht="12.75">
      <c r="A111" s="155">
        <v>0</v>
      </c>
      <c r="B111" s="7">
        <f t="shared" si="41"/>
        <v>0</v>
      </c>
      <c r="C111" s="7" t="e">
        <f t="shared" si="23"/>
        <v>#NUM!</v>
      </c>
      <c r="D111" s="156" t="e">
        <f t="shared" si="21"/>
        <v>#NUM!</v>
      </c>
      <c r="E111" s="157">
        <f t="shared" si="38"/>
        <v>100</v>
      </c>
      <c r="F111" s="155">
        <f t="shared" si="24"/>
        <v>0</v>
      </c>
      <c r="G111" s="155"/>
      <c r="H111" s="161">
        <f t="shared" si="25"/>
        <v>0</v>
      </c>
      <c r="I111" s="155" t="e">
        <f t="shared" si="22"/>
        <v>#NUM!</v>
      </c>
      <c r="J111" s="158" t="e">
        <f t="shared" si="26"/>
        <v>#NUM!</v>
      </c>
      <c r="K111" s="158" t="e">
        <f t="shared" si="27"/>
        <v>#NUM!</v>
      </c>
      <c r="L111" s="158" t="e">
        <f t="shared" si="28"/>
        <v>#NUM!</v>
      </c>
      <c r="M111" s="179" t="e">
        <f t="shared" si="39"/>
        <v>#NUM!</v>
      </c>
      <c r="N111" s="155">
        <v>0</v>
      </c>
      <c r="O111" s="159">
        <f t="shared" si="40"/>
        <v>0</v>
      </c>
      <c r="Q111" s="155">
        <f t="shared" si="29"/>
        <v>0</v>
      </c>
      <c r="R111" s="158">
        <f t="shared" si="30"/>
        <v>0</v>
      </c>
      <c r="S111" s="158">
        <f t="shared" si="31"/>
        <v>0</v>
      </c>
      <c r="T111" s="158">
        <f t="shared" si="32"/>
        <v>0</v>
      </c>
      <c r="U111" s="63" t="e">
        <f t="shared" si="33"/>
        <v>#NUM!</v>
      </c>
      <c r="V111" s="141" t="e">
        <f t="shared" si="34"/>
        <v>#NUM!</v>
      </c>
      <c r="W111" s="158" t="e">
        <f t="shared" si="35"/>
        <v>#NUM!</v>
      </c>
      <c r="X111" s="158" t="e">
        <f t="shared" si="36"/>
        <v>#NUM!</v>
      </c>
      <c r="Y111" s="158" t="e">
        <f t="shared" si="37"/>
        <v>#NUM!</v>
      </c>
    </row>
    <row r="112" spans="1:25" ht="12.75">
      <c r="A112" s="155">
        <v>0</v>
      </c>
      <c r="B112" s="7">
        <f t="shared" si="41"/>
        <v>0</v>
      </c>
      <c r="C112" s="7" t="e">
        <f t="shared" si="23"/>
        <v>#NUM!</v>
      </c>
      <c r="D112" s="156" t="e">
        <f t="shared" si="21"/>
        <v>#NUM!</v>
      </c>
      <c r="E112" s="157">
        <f t="shared" si="38"/>
        <v>100</v>
      </c>
      <c r="F112" s="155">
        <f t="shared" si="24"/>
        <v>0</v>
      </c>
      <c r="G112" s="155"/>
      <c r="H112" s="161">
        <f t="shared" si="25"/>
        <v>0</v>
      </c>
      <c r="I112" s="155" t="e">
        <f t="shared" si="22"/>
        <v>#NUM!</v>
      </c>
      <c r="J112" s="158" t="e">
        <f t="shared" si="26"/>
        <v>#NUM!</v>
      </c>
      <c r="K112" s="158" t="e">
        <f t="shared" si="27"/>
        <v>#NUM!</v>
      </c>
      <c r="L112" s="158" t="e">
        <f t="shared" si="28"/>
        <v>#NUM!</v>
      </c>
      <c r="M112" s="179" t="e">
        <f t="shared" si="39"/>
        <v>#NUM!</v>
      </c>
      <c r="N112" s="155">
        <v>0</v>
      </c>
      <c r="O112" s="159">
        <f t="shared" si="40"/>
        <v>0</v>
      </c>
      <c r="Q112" s="155">
        <f t="shared" si="29"/>
        <v>0</v>
      </c>
      <c r="R112" s="158">
        <f t="shared" si="30"/>
        <v>0</v>
      </c>
      <c r="S112" s="158">
        <f t="shared" si="31"/>
        <v>0</v>
      </c>
      <c r="T112" s="158">
        <f t="shared" si="32"/>
        <v>0</v>
      </c>
      <c r="U112" s="63" t="e">
        <f t="shared" si="33"/>
        <v>#NUM!</v>
      </c>
      <c r="V112" s="141" t="e">
        <f t="shared" si="34"/>
        <v>#NUM!</v>
      </c>
      <c r="W112" s="158" t="e">
        <f t="shared" si="35"/>
        <v>#NUM!</v>
      </c>
      <c r="X112" s="158" t="e">
        <f t="shared" si="36"/>
        <v>#NUM!</v>
      </c>
      <c r="Y112" s="158" t="e">
        <f t="shared" si="37"/>
        <v>#NUM!</v>
      </c>
    </row>
    <row r="113" spans="1:25" ht="12.75">
      <c r="A113" s="155">
        <v>0</v>
      </c>
      <c r="B113" s="7">
        <f t="shared" si="41"/>
        <v>0</v>
      </c>
      <c r="C113" s="7" t="e">
        <f t="shared" si="23"/>
        <v>#NUM!</v>
      </c>
      <c r="D113" s="156" t="e">
        <f t="shared" si="21"/>
        <v>#NUM!</v>
      </c>
      <c r="E113" s="157">
        <f t="shared" si="38"/>
        <v>100</v>
      </c>
      <c r="F113" s="155">
        <f t="shared" si="24"/>
        <v>0</v>
      </c>
      <c r="G113" s="155"/>
      <c r="H113" s="161">
        <f t="shared" si="25"/>
        <v>0</v>
      </c>
      <c r="I113" s="155" t="e">
        <f t="shared" si="22"/>
        <v>#NUM!</v>
      </c>
      <c r="J113" s="158" t="e">
        <f t="shared" si="26"/>
        <v>#NUM!</v>
      </c>
      <c r="K113" s="158" t="e">
        <f t="shared" si="27"/>
        <v>#NUM!</v>
      </c>
      <c r="L113" s="158" t="e">
        <f t="shared" si="28"/>
        <v>#NUM!</v>
      </c>
      <c r="M113" s="179" t="e">
        <f t="shared" si="39"/>
        <v>#NUM!</v>
      </c>
      <c r="N113" s="155">
        <v>0</v>
      </c>
      <c r="O113" s="159">
        <f t="shared" si="40"/>
        <v>0</v>
      </c>
      <c r="Q113" s="155">
        <f t="shared" si="29"/>
        <v>0</v>
      </c>
      <c r="R113" s="158">
        <f t="shared" si="30"/>
        <v>0</v>
      </c>
      <c r="S113" s="158">
        <f t="shared" si="31"/>
        <v>0</v>
      </c>
      <c r="T113" s="158">
        <f t="shared" si="32"/>
        <v>0</v>
      </c>
      <c r="U113" s="63" t="e">
        <f t="shared" si="33"/>
        <v>#NUM!</v>
      </c>
      <c r="V113" s="141" t="e">
        <f t="shared" si="34"/>
        <v>#NUM!</v>
      </c>
      <c r="W113" s="158" t="e">
        <f t="shared" si="35"/>
        <v>#NUM!</v>
      </c>
      <c r="X113" s="158" t="e">
        <f t="shared" si="36"/>
        <v>#NUM!</v>
      </c>
      <c r="Y113" s="158" t="e">
        <f t="shared" si="37"/>
        <v>#NUM!</v>
      </c>
    </row>
    <row r="114" spans="1:25" ht="12.75">
      <c r="A114" s="155">
        <v>0</v>
      </c>
      <c r="B114" s="7">
        <f t="shared" si="41"/>
        <v>0</v>
      </c>
      <c r="C114" s="7" t="e">
        <f t="shared" si="23"/>
        <v>#NUM!</v>
      </c>
      <c r="D114" s="156" t="e">
        <f t="shared" si="21"/>
        <v>#NUM!</v>
      </c>
      <c r="E114" s="157">
        <f t="shared" si="38"/>
        <v>100</v>
      </c>
      <c r="F114" s="155">
        <f t="shared" si="24"/>
        <v>0</v>
      </c>
      <c r="G114" s="155"/>
      <c r="H114" s="161">
        <f t="shared" si="25"/>
        <v>0</v>
      </c>
      <c r="I114" s="155" t="e">
        <f t="shared" si="22"/>
        <v>#NUM!</v>
      </c>
      <c r="J114" s="158" t="e">
        <f t="shared" si="26"/>
        <v>#NUM!</v>
      </c>
      <c r="K114" s="158" t="e">
        <f t="shared" si="27"/>
        <v>#NUM!</v>
      </c>
      <c r="L114" s="158" t="e">
        <f t="shared" si="28"/>
        <v>#NUM!</v>
      </c>
      <c r="M114" s="179" t="e">
        <f t="shared" si="39"/>
        <v>#NUM!</v>
      </c>
      <c r="N114" s="155">
        <v>0</v>
      </c>
      <c r="O114" s="159">
        <f t="shared" si="40"/>
        <v>0</v>
      </c>
      <c r="Q114" s="155">
        <f t="shared" si="29"/>
        <v>0</v>
      </c>
      <c r="R114" s="158">
        <f t="shared" si="30"/>
        <v>0</v>
      </c>
      <c r="S114" s="158">
        <f t="shared" si="31"/>
        <v>0</v>
      </c>
      <c r="T114" s="158">
        <f t="shared" si="32"/>
        <v>0</v>
      </c>
      <c r="U114" s="63" t="e">
        <f t="shared" si="33"/>
        <v>#NUM!</v>
      </c>
      <c r="V114" s="141" t="e">
        <f t="shared" si="34"/>
        <v>#NUM!</v>
      </c>
      <c r="W114" s="158" t="e">
        <f t="shared" si="35"/>
        <v>#NUM!</v>
      </c>
      <c r="X114" s="158" t="e">
        <f t="shared" si="36"/>
        <v>#NUM!</v>
      </c>
      <c r="Y114" s="158" t="e">
        <f t="shared" si="37"/>
        <v>#NUM!</v>
      </c>
    </row>
    <row r="115" spans="1:25" ht="12.75">
      <c r="A115" s="155">
        <v>0</v>
      </c>
      <c r="B115" s="7">
        <f t="shared" si="41"/>
        <v>0</v>
      </c>
      <c r="C115" s="7" t="e">
        <f t="shared" si="23"/>
        <v>#NUM!</v>
      </c>
      <c r="D115" s="156" t="e">
        <f aca="true" t="shared" si="42" ref="D115:D178">(C114+C115)/2</f>
        <v>#NUM!</v>
      </c>
      <c r="E115" s="157">
        <f t="shared" si="38"/>
        <v>100</v>
      </c>
      <c r="F115" s="155">
        <f t="shared" si="24"/>
        <v>0</v>
      </c>
      <c r="G115" s="155"/>
      <c r="H115" s="161">
        <f t="shared" si="25"/>
        <v>0</v>
      </c>
      <c r="I115" s="155" t="e">
        <f t="shared" si="22"/>
        <v>#NUM!</v>
      </c>
      <c r="J115" s="158" t="e">
        <f t="shared" si="26"/>
        <v>#NUM!</v>
      </c>
      <c r="K115" s="158" t="e">
        <f t="shared" si="27"/>
        <v>#NUM!</v>
      </c>
      <c r="L115" s="158" t="e">
        <f t="shared" si="28"/>
        <v>#NUM!</v>
      </c>
      <c r="M115" s="179" t="e">
        <f t="shared" si="39"/>
        <v>#NUM!</v>
      </c>
      <c r="N115" s="155">
        <v>0</v>
      </c>
      <c r="O115" s="159">
        <f t="shared" si="40"/>
        <v>0</v>
      </c>
      <c r="Q115" s="155">
        <f t="shared" si="29"/>
        <v>0</v>
      </c>
      <c r="R115" s="158">
        <f t="shared" si="30"/>
        <v>0</v>
      </c>
      <c r="S115" s="158">
        <f t="shared" si="31"/>
        <v>0</v>
      </c>
      <c r="T115" s="158">
        <f t="shared" si="32"/>
        <v>0</v>
      </c>
      <c r="U115" s="63" t="e">
        <f t="shared" si="33"/>
        <v>#NUM!</v>
      </c>
      <c r="V115" s="141" t="e">
        <f t="shared" si="34"/>
        <v>#NUM!</v>
      </c>
      <c r="W115" s="158" t="e">
        <f t="shared" si="35"/>
        <v>#NUM!</v>
      </c>
      <c r="X115" s="158" t="e">
        <f t="shared" si="36"/>
        <v>#NUM!</v>
      </c>
      <c r="Y115" s="158" t="e">
        <f t="shared" si="37"/>
        <v>#NUM!</v>
      </c>
    </row>
    <row r="116" spans="1:25" ht="12.75">
      <c r="A116" s="155">
        <v>0</v>
      </c>
      <c r="B116" s="7">
        <f t="shared" si="41"/>
        <v>0</v>
      </c>
      <c r="C116" s="7" t="e">
        <f t="shared" si="23"/>
        <v>#NUM!</v>
      </c>
      <c r="D116" s="156" t="e">
        <f t="shared" si="42"/>
        <v>#NUM!</v>
      </c>
      <c r="E116" s="157">
        <f t="shared" si="38"/>
        <v>100</v>
      </c>
      <c r="F116" s="155">
        <f t="shared" si="24"/>
        <v>0</v>
      </c>
      <c r="G116" s="155"/>
      <c r="H116" s="161">
        <f t="shared" si="25"/>
        <v>0</v>
      </c>
      <c r="I116" s="155" t="e">
        <f t="shared" si="22"/>
        <v>#NUM!</v>
      </c>
      <c r="J116" s="158" t="e">
        <f t="shared" si="26"/>
        <v>#NUM!</v>
      </c>
      <c r="K116" s="158" t="e">
        <f t="shared" si="27"/>
        <v>#NUM!</v>
      </c>
      <c r="L116" s="158" t="e">
        <f t="shared" si="28"/>
        <v>#NUM!</v>
      </c>
      <c r="M116" s="179" t="e">
        <f t="shared" si="39"/>
        <v>#NUM!</v>
      </c>
      <c r="N116" s="155">
        <v>0</v>
      </c>
      <c r="O116" s="159">
        <f t="shared" si="40"/>
        <v>0</v>
      </c>
      <c r="Q116" s="155">
        <f t="shared" si="29"/>
        <v>0</v>
      </c>
      <c r="R116" s="158">
        <f t="shared" si="30"/>
        <v>0</v>
      </c>
      <c r="S116" s="158">
        <f t="shared" si="31"/>
        <v>0</v>
      </c>
      <c r="T116" s="158">
        <f t="shared" si="32"/>
        <v>0</v>
      </c>
      <c r="U116" s="63" t="e">
        <f t="shared" si="33"/>
        <v>#NUM!</v>
      </c>
      <c r="V116" s="141" t="e">
        <f t="shared" si="34"/>
        <v>#NUM!</v>
      </c>
      <c r="W116" s="158" t="e">
        <f t="shared" si="35"/>
        <v>#NUM!</v>
      </c>
      <c r="X116" s="158" t="e">
        <f t="shared" si="36"/>
        <v>#NUM!</v>
      </c>
      <c r="Y116" s="158" t="e">
        <f t="shared" si="37"/>
        <v>#NUM!</v>
      </c>
    </row>
    <row r="117" spans="1:25" ht="12.75">
      <c r="A117" s="155">
        <v>0</v>
      </c>
      <c r="B117" s="7">
        <f t="shared" si="41"/>
        <v>0</v>
      </c>
      <c r="C117" s="7" t="e">
        <f t="shared" si="23"/>
        <v>#NUM!</v>
      </c>
      <c r="D117" s="156" t="e">
        <f t="shared" si="42"/>
        <v>#NUM!</v>
      </c>
      <c r="E117" s="157">
        <f t="shared" si="38"/>
        <v>100</v>
      </c>
      <c r="F117" s="155">
        <f t="shared" si="24"/>
        <v>0</v>
      </c>
      <c r="G117" s="155"/>
      <c r="H117" s="161">
        <f t="shared" si="25"/>
        <v>0</v>
      </c>
      <c r="I117" s="155" t="e">
        <f t="shared" si="22"/>
        <v>#NUM!</v>
      </c>
      <c r="J117" s="158" t="e">
        <f t="shared" si="26"/>
        <v>#NUM!</v>
      </c>
      <c r="K117" s="158" t="e">
        <f t="shared" si="27"/>
        <v>#NUM!</v>
      </c>
      <c r="L117" s="158" t="e">
        <f t="shared" si="28"/>
        <v>#NUM!</v>
      </c>
      <c r="M117" s="179" t="e">
        <f t="shared" si="39"/>
        <v>#NUM!</v>
      </c>
      <c r="N117" s="155">
        <v>0</v>
      </c>
      <c r="O117" s="159">
        <f t="shared" si="40"/>
        <v>0</v>
      </c>
      <c r="Q117" s="155">
        <f t="shared" si="29"/>
        <v>0</v>
      </c>
      <c r="R117" s="158">
        <f t="shared" si="30"/>
        <v>0</v>
      </c>
      <c r="S117" s="158">
        <f t="shared" si="31"/>
        <v>0</v>
      </c>
      <c r="T117" s="158">
        <f t="shared" si="32"/>
        <v>0</v>
      </c>
      <c r="U117" s="63" t="e">
        <f t="shared" si="33"/>
        <v>#NUM!</v>
      </c>
      <c r="V117" s="141" t="e">
        <f t="shared" si="34"/>
        <v>#NUM!</v>
      </c>
      <c r="W117" s="158" t="e">
        <f t="shared" si="35"/>
        <v>#NUM!</v>
      </c>
      <c r="X117" s="158" t="e">
        <f t="shared" si="36"/>
        <v>#NUM!</v>
      </c>
      <c r="Y117" s="158" t="e">
        <f t="shared" si="37"/>
        <v>#NUM!</v>
      </c>
    </row>
    <row r="118" spans="1:25" ht="12.75">
      <c r="A118" s="155">
        <v>0</v>
      </c>
      <c r="B118" s="7">
        <f t="shared" si="41"/>
        <v>0</v>
      </c>
      <c r="C118" s="7" t="e">
        <f t="shared" si="23"/>
        <v>#NUM!</v>
      </c>
      <c r="D118" s="156" t="e">
        <f t="shared" si="42"/>
        <v>#NUM!</v>
      </c>
      <c r="E118" s="157">
        <f t="shared" si="38"/>
        <v>100</v>
      </c>
      <c r="F118" s="155">
        <f t="shared" si="24"/>
        <v>0</v>
      </c>
      <c r="G118" s="155"/>
      <c r="H118" s="161">
        <f t="shared" si="25"/>
        <v>0</v>
      </c>
      <c r="I118" s="155" t="e">
        <f t="shared" si="22"/>
        <v>#NUM!</v>
      </c>
      <c r="J118" s="158" t="e">
        <f t="shared" si="26"/>
        <v>#NUM!</v>
      </c>
      <c r="K118" s="158" t="e">
        <f t="shared" si="27"/>
        <v>#NUM!</v>
      </c>
      <c r="L118" s="158" t="e">
        <f t="shared" si="28"/>
        <v>#NUM!</v>
      </c>
      <c r="M118" s="179" t="e">
        <f t="shared" si="39"/>
        <v>#NUM!</v>
      </c>
      <c r="N118" s="155">
        <v>0</v>
      </c>
      <c r="O118" s="159">
        <f t="shared" si="40"/>
        <v>0</v>
      </c>
      <c r="Q118" s="155">
        <f t="shared" si="29"/>
        <v>0</v>
      </c>
      <c r="R118" s="158">
        <f t="shared" si="30"/>
        <v>0</v>
      </c>
      <c r="S118" s="158">
        <f t="shared" si="31"/>
        <v>0</v>
      </c>
      <c r="T118" s="158">
        <f t="shared" si="32"/>
        <v>0</v>
      </c>
      <c r="U118" s="63" t="e">
        <f t="shared" si="33"/>
        <v>#NUM!</v>
      </c>
      <c r="V118" s="141" t="e">
        <f t="shared" si="34"/>
        <v>#NUM!</v>
      </c>
      <c r="W118" s="158" t="e">
        <f t="shared" si="35"/>
        <v>#NUM!</v>
      </c>
      <c r="X118" s="158" t="e">
        <f t="shared" si="36"/>
        <v>#NUM!</v>
      </c>
      <c r="Y118" s="158" t="e">
        <f t="shared" si="37"/>
        <v>#NUM!</v>
      </c>
    </row>
    <row r="119" spans="1:25" ht="12.75">
      <c r="A119" s="155">
        <v>0</v>
      </c>
      <c r="B119" s="7">
        <f t="shared" si="41"/>
        <v>0</v>
      </c>
      <c r="C119" s="7" t="e">
        <f t="shared" si="23"/>
        <v>#NUM!</v>
      </c>
      <c r="D119" s="156" t="e">
        <f t="shared" si="42"/>
        <v>#NUM!</v>
      </c>
      <c r="E119" s="157">
        <f t="shared" si="38"/>
        <v>100</v>
      </c>
      <c r="F119" s="155">
        <f t="shared" si="24"/>
        <v>0</v>
      </c>
      <c r="G119" s="155"/>
      <c r="H119" s="161">
        <f t="shared" si="25"/>
        <v>0</v>
      </c>
      <c r="I119" s="155" t="e">
        <f t="shared" si="22"/>
        <v>#NUM!</v>
      </c>
      <c r="J119" s="158" t="e">
        <f t="shared" si="26"/>
        <v>#NUM!</v>
      </c>
      <c r="K119" s="158" t="e">
        <f t="shared" si="27"/>
        <v>#NUM!</v>
      </c>
      <c r="L119" s="158" t="e">
        <f t="shared" si="28"/>
        <v>#NUM!</v>
      </c>
      <c r="M119" s="179" t="e">
        <f t="shared" si="39"/>
        <v>#NUM!</v>
      </c>
      <c r="N119" s="155">
        <v>0</v>
      </c>
      <c r="O119" s="159">
        <f t="shared" si="40"/>
        <v>0</v>
      </c>
      <c r="Q119" s="155">
        <f t="shared" si="29"/>
        <v>0</v>
      </c>
      <c r="R119" s="158">
        <f t="shared" si="30"/>
        <v>0</v>
      </c>
      <c r="S119" s="158">
        <f t="shared" si="31"/>
        <v>0</v>
      </c>
      <c r="T119" s="158">
        <f t="shared" si="32"/>
        <v>0</v>
      </c>
      <c r="U119" s="63" t="e">
        <f t="shared" si="33"/>
        <v>#NUM!</v>
      </c>
      <c r="V119" s="141" t="e">
        <f t="shared" si="34"/>
        <v>#NUM!</v>
      </c>
      <c r="W119" s="158" t="e">
        <f t="shared" si="35"/>
        <v>#NUM!</v>
      </c>
      <c r="X119" s="158" t="e">
        <f t="shared" si="36"/>
        <v>#NUM!</v>
      </c>
      <c r="Y119" s="158" t="e">
        <f t="shared" si="37"/>
        <v>#NUM!</v>
      </c>
    </row>
    <row r="120" spans="1:25" ht="12.75">
      <c r="A120" s="155">
        <v>0</v>
      </c>
      <c r="B120" s="7">
        <f t="shared" si="41"/>
        <v>0</v>
      </c>
      <c r="C120" s="7" t="e">
        <f t="shared" si="23"/>
        <v>#NUM!</v>
      </c>
      <c r="D120" s="156" t="e">
        <f t="shared" si="42"/>
        <v>#NUM!</v>
      </c>
      <c r="E120" s="157">
        <f t="shared" si="38"/>
        <v>100</v>
      </c>
      <c r="F120" s="155">
        <f t="shared" si="24"/>
        <v>0</v>
      </c>
      <c r="G120" s="155"/>
      <c r="H120" s="161">
        <f t="shared" si="25"/>
        <v>0</v>
      </c>
      <c r="I120" s="155" t="e">
        <f t="shared" si="22"/>
        <v>#NUM!</v>
      </c>
      <c r="J120" s="158" t="e">
        <f t="shared" si="26"/>
        <v>#NUM!</v>
      </c>
      <c r="K120" s="158" t="e">
        <f t="shared" si="27"/>
        <v>#NUM!</v>
      </c>
      <c r="L120" s="158" t="e">
        <f t="shared" si="28"/>
        <v>#NUM!</v>
      </c>
      <c r="M120" s="179" t="e">
        <f t="shared" si="39"/>
        <v>#NUM!</v>
      </c>
      <c r="N120" s="155">
        <v>0</v>
      </c>
      <c r="O120" s="159">
        <f t="shared" si="40"/>
        <v>0</v>
      </c>
      <c r="Q120" s="155">
        <f t="shared" si="29"/>
        <v>0</v>
      </c>
      <c r="R120" s="158">
        <f t="shared" si="30"/>
        <v>0</v>
      </c>
      <c r="S120" s="158">
        <f t="shared" si="31"/>
        <v>0</v>
      </c>
      <c r="T120" s="158">
        <f t="shared" si="32"/>
        <v>0</v>
      </c>
      <c r="U120" s="63" t="e">
        <f t="shared" si="33"/>
        <v>#NUM!</v>
      </c>
      <c r="V120" s="141" t="e">
        <f t="shared" si="34"/>
        <v>#NUM!</v>
      </c>
      <c r="W120" s="158" t="e">
        <f t="shared" si="35"/>
        <v>#NUM!</v>
      </c>
      <c r="X120" s="158" t="e">
        <f t="shared" si="36"/>
        <v>#NUM!</v>
      </c>
      <c r="Y120" s="158" t="e">
        <f t="shared" si="37"/>
        <v>#NUM!</v>
      </c>
    </row>
    <row r="121" spans="1:25" ht="12.75">
      <c r="A121" s="155">
        <v>0</v>
      </c>
      <c r="B121" s="7">
        <f t="shared" si="41"/>
        <v>0</v>
      </c>
      <c r="C121" s="7" t="e">
        <f t="shared" si="23"/>
        <v>#NUM!</v>
      </c>
      <c r="D121" s="156" t="e">
        <f t="shared" si="42"/>
        <v>#NUM!</v>
      </c>
      <c r="E121" s="157">
        <f t="shared" si="38"/>
        <v>100</v>
      </c>
      <c r="F121" s="155">
        <f t="shared" si="24"/>
        <v>0</v>
      </c>
      <c r="G121" s="155"/>
      <c r="H121" s="161">
        <f t="shared" si="25"/>
        <v>0</v>
      </c>
      <c r="I121" s="155" t="e">
        <f t="shared" si="22"/>
        <v>#NUM!</v>
      </c>
      <c r="J121" s="158" t="e">
        <f t="shared" si="26"/>
        <v>#NUM!</v>
      </c>
      <c r="K121" s="158" t="e">
        <f t="shared" si="27"/>
        <v>#NUM!</v>
      </c>
      <c r="L121" s="158" t="e">
        <f t="shared" si="28"/>
        <v>#NUM!</v>
      </c>
      <c r="M121" s="179" t="e">
        <f t="shared" si="39"/>
        <v>#NUM!</v>
      </c>
      <c r="N121" s="155">
        <v>0</v>
      </c>
      <c r="O121" s="159">
        <f t="shared" si="40"/>
        <v>0</v>
      </c>
      <c r="Q121" s="155">
        <f t="shared" si="29"/>
        <v>0</v>
      </c>
      <c r="R121" s="158">
        <f t="shared" si="30"/>
        <v>0</v>
      </c>
      <c r="S121" s="158">
        <f t="shared" si="31"/>
        <v>0</v>
      </c>
      <c r="T121" s="158">
        <f t="shared" si="32"/>
        <v>0</v>
      </c>
      <c r="U121" s="63" t="e">
        <f t="shared" si="33"/>
        <v>#NUM!</v>
      </c>
      <c r="V121" s="141" t="e">
        <f t="shared" si="34"/>
        <v>#NUM!</v>
      </c>
      <c r="W121" s="158" t="e">
        <f t="shared" si="35"/>
        <v>#NUM!</v>
      </c>
      <c r="X121" s="158" t="e">
        <f t="shared" si="36"/>
        <v>#NUM!</v>
      </c>
      <c r="Y121" s="158" t="e">
        <f t="shared" si="37"/>
        <v>#NUM!</v>
      </c>
    </row>
    <row r="122" spans="1:25" ht="12.75">
      <c r="A122" s="155">
        <v>0</v>
      </c>
      <c r="B122" s="7">
        <f t="shared" si="41"/>
        <v>0</v>
      </c>
      <c r="C122" s="7" t="e">
        <f t="shared" si="23"/>
        <v>#NUM!</v>
      </c>
      <c r="D122" s="156" t="e">
        <f t="shared" si="42"/>
        <v>#NUM!</v>
      </c>
      <c r="E122" s="157">
        <f t="shared" si="38"/>
        <v>100</v>
      </c>
      <c r="F122" s="155">
        <f t="shared" si="24"/>
        <v>0</v>
      </c>
      <c r="G122" s="155"/>
      <c r="H122" s="161">
        <f t="shared" si="25"/>
        <v>0</v>
      </c>
      <c r="I122" s="155" t="e">
        <f t="shared" si="22"/>
        <v>#NUM!</v>
      </c>
      <c r="J122" s="158" t="e">
        <f t="shared" si="26"/>
        <v>#NUM!</v>
      </c>
      <c r="K122" s="158" t="e">
        <f t="shared" si="27"/>
        <v>#NUM!</v>
      </c>
      <c r="L122" s="158" t="e">
        <f t="shared" si="28"/>
        <v>#NUM!</v>
      </c>
      <c r="M122" s="179" t="e">
        <f t="shared" si="39"/>
        <v>#NUM!</v>
      </c>
      <c r="N122" s="155">
        <v>0</v>
      </c>
      <c r="O122" s="159">
        <f t="shared" si="40"/>
        <v>0</v>
      </c>
      <c r="Q122" s="155">
        <f t="shared" si="29"/>
        <v>0</v>
      </c>
      <c r="R122" s="158">
        <f t="shared" si="30"/>
        <v>0</v>
      </c>
      <c r="S122" s="158">
        <f t="shared" si="31"/>
        <v>0</v>
      </c>
      <c r="T122" s="158">
        <f t="shared" si="32"/>
        <v>0</v>
      </c>
      <c r="U122" s="63" t="e">
        <f t="shared" si="33"/>
        <v>#NUM!</v>
      </c>
      <c r="V122" s="141" t="e">
        <f t="shared" si="34"/>
        <v>#NUM!</v>
      </c>
      <c r="W122" s="158" t="e">
        <f t="shared" si="35"/>
        <v>#NUM!</v>
      </c>
      <c r="X122" s="158" t="e">
        <f t="shared" si="36"/>
        <v>#NUM!</v>
      </c>
      <c r="Y122" s="158" t="e">
        <f t="shared" si="37"/>
        <v>#NUM!</v>
      </c>
    </row>
    <row r="123" spans="1:25" ht="12.75">
      <c r="A123" s="155">
        <v>0</v>
      </c>
      <c r="B123" s="7">
        <f t="shared" si="41"/>
        <v>0</v>
      </c>
      <c r="C123" s="7" t="e">
        <f t="shared" si="23"/>
        <v>#NUM!</v>
      </c>
      <c r="D123" s="156" t="e">
        <f t="shared" si="42"/>
        <v>#NUM!</v>
      </c>
      <c r="E123" s="157">
        <f t="shared" si="38"/>
        <v>100</v>
      </c>
      <c r="F123" s="155">
        <f t="shared" si="24"/>
        <v>0</v>
      </c>
      <c r="G123" s="155"/>
      <c r="H123" s="161">
        <f t="shared" si="25"/>
        <v>0</v>
      </c>
      <c r="I123" s="155" t="e">
        <f t="shared" si="22"/>
        <v>#NUM!</v>
      </c>
      <c r="J123" s="158" t="e">
        <f t="shared" si="26"/>
        <v>#NUM!</v>
      </c>
      <c r="K123" s="158" t="e">
        <f t="shared" si="27"/>
        <v>#NUM!</v>
      </c>
      <c r="L123" s="158" t="e">
        <f t="shared" si="28"/>
        <v>#NUM!</v>
      </c>
      <c r="M123" s="179" t="e">
        <f t="shared" si="39"/>
        <v>#NUM!</v>
      </c>
      <c r="N123" s="155">
        <v>0</v>
      </c>
      <c r="O123" s="159">
        <f t="shared" si="40"/>
        <v>0</v>
      </c>
      <c r="Q123" s="155">
        <f t="shared" si="29"/>
        <v>0</v>
      </c>
      <c r="R123" s="158">
        <f t="shared" si="30"/>
        <v>0</v>
      </c>
      <c r="S123" s="158">
        <f t="shared" si="31"/>
        <v>0</v>
      </c>
      <c r="T123" s="158">
        <f t="shared" si="32"/>
        <v>0</v>
      </c>
      <c r="U123" s="63" t="e">
        <f t="shared" si="33"/>
        <v>#NUM!</v>
      </c>
      <c r="V123" s="141" t="e">
        <f t="shared" si="34"/>
        <v>#NUM!</v>
      </c>
      <c r="W123" s="158" t="e">
        <f t="shared" si="35"/>
        <v>#NUM!</v>
      </c>
      <c r="X123" s="158" t="e">
        <f t="shared" si="36"/>
        <v>#NUM!</v>
      </c>
      <c r="Y123" s="158" t="e">
        <f t="shared" si="37"/>
        <v>#NUM!</v>
      </c>
    </row>
    <row r="124" spans="1:25" ht="12.75">
      <c r="A124" s="155">
        <v>0</v>
      </c>
      <c r="B124" s="7">
        <f t="shared" si="41"/>
        <v>0</v>
      </c>
      <c r="C124" s="7" t="e">
        <f t="shared" si="23"/>
        <v>#NUM!</v>
      </c>
      <c r="D124" s="156" t="e">
        <f t="shared" si="42"/>
        <v>#NUM!</v>
      </c>
      <c r="E124" s="157">
        <f t="shared" si="38"/>
        <v>100</v>
      </c>
      <c r="F124" s="155">
        <f t="shared" si="24"/>
        <v>0</v>
      </c>
      <c r="G124" s="155"/>
      <c r="H124" s="161">
        <f t="shared" si="25"/>
        <v>0</v>
      </c>
      <c r="I124" s="155" t="e">
        <f t="shared" si="22"/>
        <v>#NUM!</v>
      </c>
      <c r="J124" s="158" t="e">
        <f t="shared" si="26"/>
        <v>#NUM!</v>
      </c>
      <c r="K124" s="158" t="e">
        <f t="shared" si="27"/>
        <v>#NUM!</v>
      </c>
      <c r="L124" s="158" t="e">
        <f t="shared" si="28"/>
        <v>#NUM!</v>
      </c>
      <c r="M124" s="179" t="e">
        <f t="shared" si="39"/>
        <v>#NUM!</v>
      </c>
      <c r="N124" s="155">
        <v>0</v>
      </c>
      <c r="O124" s="159">
        <f t="shared" si="40"/>
        <v>0</v>
      </c>
      <c r="Q124" s="155">
        <f t="shared" si="29"/>
        <v>0</v>
      </c>
      <c r="R124" s="158">
        <f t="shared" si="30"/>
        <v>0</v>
      </c>
      <c r="S124" s="158">
        <f t="shared" si="31"/>
        <v>0</v>
      </c>
      <c r="T124" s="158">
        <f t="shared" si="32"/>
        <v>0</v>
      </c>
      <c r="U124" s="63" t="e">
        <f t="shared" si="33"/>
        <v>#NUM!</v>
      </c>
      <c r="V124" s="141" t="e">
        <f t="shared" si="34"/>
        <v>#NUM!</v>
      </c>
      <c r="W124" s="158" t="e">
        <f t="shared" si="35"/>
        <v>#NUM!</v>
      </c>
      <c r="X124" s="158" t="e">
        <f t="shared" si="36"/>
        <v>#NUM!</v>
      </c>
      <c r="Y124" s="158" t="e">
        <f t="shared" si="37"/>
        <v>#NUM!</v>
      </c>
    </row>
    <row r="125" spans="1:25" ht="12.75">
      <c r="A125" s="155">
        <v>0</v>
      </c>
      <c r="B125" s="7">
        <f t="shared" si="41"/>
        <v>0</v>
      </c>
      <c r="C125" s="7" t="e">
        <f t="shared" si="23"/>
        <v>#NUM!</v>
      </c>
      <c r="D125" s="156" t="e">
        <f t="shared" si="42"/>
        <v>#NUM!</v>
      </c>
      <c r="E125" s="157">
        <f t="shared" si="38"/>
        <v>100</v>
      </c>
      <c r="F125" s="155">
        <f t="shared" si="24"/>
        <v>0</v>
      </c>
      <c r="G125" s="155"/>
      <c r="H125" s="161">
        <f t="shared" si="25"/>
        <v>0</v>
      </c>
      <c r="I125" s="155" t="e">
        <f t="shared" si="22"/>
        <v>#NUM!</v>
      </c>
      <c r="J125" s="158" t="e">
        <f t="shared" si="26"/>
        <v>#NUM!</v>
      </c>
      <c r="K125" s="158" t="e">
        <f t="shared" si="27"/>
        <v>#NUM!</v>
      </c>
      <c r="L125" s="158" t="e">
        <f t="shared" si="28"/>
        <v>#NUM!</v>
      </c>
      <c r="M125" s="179" t="e">
        <f t="shared" si="39"/>
        <v>#NUM!</v>
      </c>
      <c r="N125" s="155">
        <v>0</v>
      </c>
      <c r="O125" s="159">
        <f t="shared" si="40"/>
        <v>0</v>
      </c>
      <c r="Q125" s="155">
        <f t="shared" si="29"/>
        <v>0</v>
      </c>
      <c r="R125" s="158">
        <f t="shared" si="30"/>
        <v>0</v>
      </c>
      <c r="S125" s="158">
        <f t="shared" si="31"/>
        <v>0</v>
      </c>
      <c r="T125" s="158">
        <f t="shared" si="32"/>
        <v>0</v>
      </c>
      <c r="U125" s="63" t="e">
        <f t="shared" si="33"/>
        <v>#NUM!</v>
      </c>
      <c r="V125" s="141" t="e">
        <f t="shared" si="34"/>
        <v>#NUM!</v>
      </c>
      <c r="W125" s="158" t="e">
        <f t="shared" si="35"/>
        <v>#NUM!</v>
      </c>
      <c r="X125" s="158" t="e">
        <f t="shared" si="36"/>
        <v>#NUM!</v>
      </c>
      <c r="Y125" s="158" t="e">
        <f t="shared" si="37"/>
        <v>#NUM!</v>
      </c>
    </row>
    <row r="126" spans="1:25" ht="12.75">
      <c r="A126" s="155">
        <v>0</v>
      </c>
      <c r="B126" s="7">
        <f t="shared" si="41"/>
        <v>0</v>
      </c>
      <c r="C126" s="7" t="e">
        <f t="shared" si="23"/>
        <v>#NUM!</v>
      </c>
      <c r="D126" s="156" t="e">
        <f t="shared" si="42"/>
        <v>#NUM!</v>
      </c>
      <c r="E126" s="157">
        <f t="shared" si="38"/>
        <v>100</v>
      </c>
      <c r="F126" s="155">
        <f t="shared" si="24"/>
        <v>0</v>
      </c>
      <c r="G126" s="155"/>
      <c r="H126" s="161">
        <f t="shared" si="25"/>
        <v>0</v>
      </c>
      <c r="I126" s="155" t="e">
        <f t="shared" si="22"/>
        <v>#NUM!</v>
      </c>
      <c r="J126" s="158" t="e">
        <f t="shared" si="26"/>
        <v>#NUM!</v>
      </c>
      <c r="K126" s="158" t="e">
        <f t="shared" si="27"/>
        <v>#NUM!</v>
      </c>
      <c r="L126" s="158" t="e">
        <f t="shared" si="28"/>
        <v>#NUM!</v>
      </c>
      <c r="M126" s="179" t="e">
        <f t="shared" si="39"/>
        <v>#NUM!</v>
      </c>
      <c r="N126" s="155">
        <v>0</v>
      </c>
      <c r="O126" s="159">
        <f t="shared" si="40"/>
        <v>0</v>
      </c>
      <c r="Q126" s="155">
        <f t="shared" si="29"/>
        <v>0</v>
      </c>
      <c r="R126" s="158">
        <f t="shared" si="30"/>
        <v>0</v>
      </c>
      <c r="S126" s="158">
        <f t="shared" si="31"/>
        <v>0</v>
      </c>
      <c r="T126" s="158">
        <f t="shared" si="32"/>
        <v>0</v>
      </c>
      <c r="U126" s="63" t="e">
        <f t="shared" si="33"/>
        <v>#NUM!</v>
      </c>
      <c r="V126" s="141" t="e">
        <f t="shared" si="34"/>
        <v>#NUM!</v>
      </c>
      <c r="W126" s="158" t="e">
        <f t="shared" si="35"/>
        <v>#NUM!</v>
      </c>
      <c r="X126" s="158" t="e">
        <f t="shared" si="36"/>
        <v>#NUM!</v>
      </c>
      <c r="Y126" s="158" t="e">
        <f t="shared" si="37"/>
        <v>#NUM!</v>
      </c>
    </row>
    <row r="127" spans="1:25" ht="12.75">
      <c r="A127" s="155">
        <v>0</v>
      </c>
      <c r="B127" s="7">
        <f t="shared" si="41"/>
        <v>0</v>
      </c>
      <c r="C127" s="7" t="e">
        <f t="shared" si="23"/>
        <v>#NUM!</v>
      </c>
      <c r="D127" s="156" t="e">
        <f t="shared" si="42"/>
        <v>#NUM!</v>
      </c>
      <c r="E127" s="157">
        <f t="shared" si="38"/>
        <v>100</v>
      </c>
      <c r="F127" s="155">
        <f t="shared" si="24"/>
        <v>0</v>
      </c>
      <c r="G127" s="155"/>
      <c r="H127" s="161">
        <f t="shared" si="25"/>
        <v>0</v>
      </c>
      <c r="I127" s="155" t="e">
        <f t="shared" si="22"/>
        <v>#NUM!</v>
      </c>
      <c r="J127" s="158" t="e">
        <f t="shared" si="26"/>
        <v>#NUM!</v>
      </c>
      <c r="K127" s="158" t="e">
        <f t="shared" si="27"/>
        <v>#NUM!</v>
      </c>
      <c r="L127" s="158" t="e">
        <f t="shared" si="28"/>
        <v>#NUM!</v>
      </c>
      <c r="M127" s="179" t="e">
        <f t="shared" si="39"/>
        <v>#NUM!</v>
      </c>
      <c r="N127" s="155">
        <v>0</v>
      </c>
      <c r="O127" s="159">
        <f t="shared" si="40"/>
        <v>0</v>
      </c>
      <c r="Q127" s="155">
        <f t="shared" si="29"/>
        <v>0</v>
      </c>
      <c r="R127" s="158">
        <f t="shared" si="30"/>
        <v>0</v>
      </c>
      <c r="S127" s="158">
        <f t="shared" si="31"/>
        <v>0</v>
      </c>
      <c r="T127" s="158">
        <f t="shared" si="32"/>
        <v>0</v>
      </c>
      <c r="U127" s="63" t="e">
        <f t="shared" si="33"/>
        <v>#NUM!</v>
      </c>
      <c r="V127" s="141" t="e">
        <f t="shared" si="34"/>
        <v>#NUM!</v>
      </c>
      <c r="W127" s="158" t="e">
        <f t="shared" si="35"/>
        <v>#NUM!</v>
      </c>
      <c r="X127" s="158" t="e">
        <f t="shared" si="36"/>
        <v>#NUM!</v>
      </c>
      <c r="Y127" s="158" t="e">
        <f t="shared" si="37"/>
        <v>#NUM!</v>
      </c>
    </row>
    <row r="128" spans="1:25" ht="12.75">
      <c r="A128" s="155">
        <v>0</v>
      </c>
      <c r="B128" s="7">
        <f t="shared" si="41"/>
        <v>0</v>
      </c>
      <c r="C128" s="7" t="e">
        <f t="shared" si="23"/>
        <v>#NUM!</v>
      </c>
      <c r="D128" s="156" t="e">
        <f t="shared" si="42"/>
        <v>#NUM!</v>
      </c>
      <c r="E128" s="157">
        <f t="shared" si="38"/>
        <v>100</v>
      </c>
      <c r="F128" s="155">
        <f t="shared" si="24"/>
        <v>0</v>
      </c>
      <c r="G128" s="155"/>
      <c r="H128" s="161">
        <f t="shared" si="25"/>
        <v>0</v>
      </c>
      <c r="I128" s="155" t="e">
        <f t="shared" si="22"/>
        <v>#NUM!</v>
      </c>
      <c r="J128" s="158" t="e">
        <f t="shared" si="26"/>
        <v>#NUM!</v>
      </c>
      <c r="K128" s="158" t="e">
        <f t="shared" si="27"/>
        <v>#NUM!</v>
      </c>
      <c r="L128" s="158" t="e">
        <f t="shared" si="28"/>
        <v>#NUM!</v>
      </c>
      <c r="M128" s="179" t="e">
        <f t="shared" si="39"/>
        <v>#NUM!</v>
      </c>
      <c r="N128" s="155">
        <v>0</v>
      </c>
      <c r="O128" s="159">
        <f t="shared" si="40"/>
        <v>0</v>
      </c>
      <c r="Q128" s="155">
        <f t="shared" si="29"/>
        <v>0</v>
      </c>
      <c r="R128" s="158">
        <f t="shared" si="30"/>
        <v>0</v>
      </c>
      <c r="S128" s="158">
        <f t="shared" si="31"/>
        <v>0</v>
      </c>
      <c r="T128" s="158">
        <f t="shared" si="32"/>
        <v>0</v>
      </c>
      <c r="U128" s="63" t="e">
        <f t="shared" si="33"/>
        <v>#NUM!</v>
      </c>
      <c r="V128" s="141" t="e">
        <f t="shared" si="34"/>
        <v>#NUM!</v>
      </c>
      <c r="W128" s="158" t="e">
        <f t="shared" si="35"/>
        <v>#NUM!</v>
      </c>
      <c r="X128" s="158" t="e">
        <f t="shared" si="36"/>
        <v>#NUM!</v>
      </c>
      <c r="Y128" s="158" t="e">
        <f t="shared" si="37"/>
        <v>#NUM!</v>
      </c>
    </row>
    <row r="129" spans="1:25" ht="12.75">
      <c r="A129" s="155">
        <v>0</v>
      </c>
      <c r="B129" s="7">
        <f t="shared" si="41"/>
        <v>0</v>
      </c>
      <c r="C129" s="7" t="e">
        <f t="shared" si="23"/>
        <v>#NUM!</v>
      </c>
      <c r="D129" s="156" t="e">
        <f t="shared" si="42"/>
        <v>#NUM!</v>
      </c>
      <c r="E129" s="157">
        <f t="shared" si="38"/>
        <v>100</v>
      </c>
      <c r="F129" s="155">
        <f t="shared" si="24"/>
        <v>0</v>
      </c>
      <c r="G129" s="155"/>
      <c r="H129" s="161">
        <f t="shared" si="25"/>
        <v>0</v>
      </c>
      <c r="I129" s="155" t="e">
        <f t="shared" si="22"/>
        <v>#NUM!</v>
      </c>
      <c r="J129" s="158" t="e">
        <f t="shared" si="26"/>
        <v>#NUM!</v>
      </c>
      <c r="K129" s="158" t="e">
        <f t="shared" si="27"/>
        <v>#NUM!</v>
      </c>
      <c r="L129" s="158" t="e">
        <f t="shared" si="28"/>
        <v>#NUM!</v>
      </c>
      <c r="M129" s="179" t="e">
        <f t="shared" si="39"/>
        <v>#NUM!</v>
      </c>
      <c r="N129" s="155">
        <v>0</v>
      </c>
      <c r="O129" s="159">
        <f t="shared" si="40"/>
        <v>0</v>
      </c>
      <c r="Q129" s="155">
        <f t="shared" si="29"/>
        <v>0</v>
      </c>
      <c r="R129" s="158">
        <f t="shared" si="30"/>
        <v>0</v>
      </c>
      <c r="S129" s="158">
        <f t="shared" si="31"/>
        <v>0</v>
      </c>
      <c r="T129" s="158">
        <f t="shared" si="32"/>
        <v>0</v>
      </c>
      <c r="U129" s="63" t="e">
        <f t="shared" si="33"/>
        <v>#NUM!</v>
      </c>
      <c r="V129" s="141" t="e">
        <f t="shared" si="34"/>
        <v>#NUM!</v>
      </c>
      <c r="W129" s="158" t="e">
        <f t="shared" si="35"/>
        <v>#NUM!</v>
      </c>
      <c r="X129" s="158" t="e">
        <f t="shared" si="36"/>
        <v>#NUM!</v>
      </c>
      <c r="Y129" s="158" t="e">
        <f t="shared" si="37"/>
        <v>#NUM!</v>
      </c>
    </row>
    <row r="130" spans="1:25" ht="12.75">
      <c r="A130" s="155">
        <v>0</v>
      </c>
      <c r="B130" s="7">
        <f t="shared" si="41"/>
        <v>0</v>
      </c>
      <c r="C130" s="7" t="e">
        <f t="shared" si="23"/>
        <v>#NUM!</v>
      </c>
      <c r="D130" s="156" t="e">
        <f t="shared" si="42"/>
        <v>#NUM!</v>
      </c>
      <c r="E130" s="157">
        <f t="shared" si="38"/>
        <v>100</v>
      </c>
      <c r="F130" s="155">
        <f t="shared" si="24"/>
        <v>0</v>
      </c>
      <c r="G130" s="155"/>
      <c r="H130" s="161">
        <f t="shared" si="25"/>
        <v>0</v>
      </c>
      <c r="I130" s="155" t="e">
        <f t="shared" si="22"/>
        <v>#NUM!</v>
      </c>
      <c r="J130" s="158" t="e">
        <f t="shared" si="26"/>
        <v>#NUM!</v>
      </c>
      <c r="K130" s="158" t="e">
        <f t="shared" si="27"/>
        <v>#NUM!</v>
      </c>
      <c r="L130" s="158" t="e">
        <f t="shared" si="28"/>
        <v>#NUM!</v>
      </c>
      <c r="M130" s="179" t="e">
        <f t="shared" si="39"/>
        <v>#NUM!</v>
      </c>
      <c r="N130" s="155">
        <v>0</v>
      </c>
      <c r="O130" s="159">
        <f t="shared" si="40"/>
        <v>0</v>
      </c>
      <c r="Q130" s="155">
        <f t="shared" si="29"/>
        <v>0</v>
      </c>
      <c r="R130" s="158">
        <f t="shared" si="30"/>
        <v>0</v>
      </c>
      <c r="S130" s="158">
        <f t="shared" si="31"/>
        <v>0</v>
      </c>
      <c r="T130" s="158">
        <f t="shared" si="32"/>
        <v>0</v>
      </c>
      <c r="U130" s="63" t="e">
        <f t="shared" si="33"/>
        <v>#NUM!</v>
      </c>
      <c r="V130" s="141" t="e">
        <f t="shared" si="34"/>
        <v>#NUM!</v>
      </c>
      <c r="W130" s="158" t="e">
        <f t="shared" si="35"/>
        <v>#NUM!</v>
      </c>
      <c r="X130" s="158" t="e">
        <f t="shared" si="36"/>
        <v>#NUM!</v>
      </c>
      <c r="Y130" s="158" t="e">
        <f t="shared" si="37"/>
        <v>#NUM!</v>
      </c>
    </row>
    <row r="131" spans="1:25" ht="12.75">
      <c r="A131" s="155">
        <v>0</v>
      </c>
      <c r="B131" s="7">
        <f t="shared" si="41"/>
        <v>0</v>
      </c>
      <c r="C131" s="7" t="e">
        <f t="shared" si="23"/>
        <v>#NUM!</v>
      </c>
      <c r="D131" s="156" t="e">
        <f t="shared" si="42"/>
        <v>#NUM!</v>
      </c>
      <c r="E131" s="157">
        <f t="shared" si="38"/>
        <v>100</v>
      </c>
      <c r="F131" s="155">
        <f t="shared" si="24"/>
        <v>0</v>
      </c>
      <c r="G131" s="155"/>
      <c r="H131" s="161">
        <f t="shared" si="25"/>
        <v>0</v>
      </c>
      <c r="I131" s="155" t="e">
        <f t="shared" si="22"/>
        <v>#NUM!</v>
      </c>
      <c r="J131" s="158" t="e">
        <f t="shared" si="26"/>
        <v>#NUM!</v>
      </c>
      <c r="K131" s="158" t="e">
        <f t="shared" si="27"/>
        <v>#NUM!</v>
      </c>
      <c r="L131" s="158" t="e">
        <f t="shared" si="28"/>
        <v>#NUM!</v>
      </c>
      <c r="M131" s="179" t="e">
        <f t="shared" si="39"/>
        <v>#NUM!</v>
      </c>
      <c r="N131" s="155">
        <v>0</v>
      </c>
      <c r="O131" s="159">
        <f t="shared" si="40"/>
        <v>0</v>
      </c>
      <c r="Q131" s="155">
        <f t="shared" si="29"/>
        <v>0</v>
      </c>
      <c r="R131" s="158">
        <f t="shared" si="30"/>
        <v>0</v>
      </c>
      <c r="S131" s="158">
        <f t="shared" si="31"/>
        <v>0</v>
      </c>
      <c r="T131" s="158">
        <f t="shared" si="32"/>
        <v>0</v>
      </c>
      <c r="U131" s="63" t="e">
        <f t="shared" si="33"/>
        <v>#NUM!</v>
      </c>
      <c r="V131" s="141" t="e">
        <f t="shared" si="34"/>
        <v>#NUM!</v>
      </c>
      <c r="W131" s="158" t="e">
        <f t="shared" si="35"/>
        <v>#NUM!</v>
      </c>
      <c r="X131" s="158" t="e">
        <f t="shared" si="36"/>
        <v>#NUM!</v>
      </c>
      <c r="Y131" s="158" t="e">
        <f t="shared" si="37"/>
        <v>#NUM!</v>
      </c>
    </row>
    <row r="132" spans="1:25" ht="12.75">
      <c r="A132" s="155">
        <v>0</v>
      </c>
      <c r="B132" s="7">
        <f t="shared" si="41"/>
        <v>0</v>
      </c>
      <c r="C132" s="7" t="e">
        <f t="shared" si="23"/>
        <v>#NUM!</v>
      </c>
      <c r="D132" s="156" t="e">
        <f t="shared" si="42"/>
        <v>#NUM!</v>
      </c>
      <c r="E132" s="157">
        <f t="shared" si="38"/>
        <v>100</v>
      </c>
      <c r="F132" s="155">
        <f t="shared" si="24"/>
        <v>0</v>
      </c>
      <c r="G132" s="155"/>
      <c r="H132" s="161">
        <f t="shared" si="25"/>
        <v>0</v>
      </c>
      <c r="I132" s="155" t="e">
        <f t="shared" si="22"/>
        <v>#NUM!</v>
      </c>
      <c r="J132" s="158" t="e">
        <f t="shared" si="26"/>
        <v>#NUM!</v>
      </c>
      <c r="K132" s="158" t="e">
        <f t="shared" si="27"/>
        <v>#NUM!</v>
      </c>
      <c r="L132" s="158" t="e">
        <f t="shared" si="28"/>
        <v>#NUM!</v>
      </c>
      <c r="M132" s="179" t="e">
        <f t="shared" si="39"/>
        <v>#NUM!</v>
      </c>
      <c r="N132" s="155">
        <v>0</v>
      </c>
      <c r="O132" s="159">
        <f t="shared" si="40"/>
        <v>0</v>
      </c>
      <c r="Q132" s="155">
        <f t="shared" si="29"/>
        <v>0</v>
      </c>
      <c r="R132" s="158">
        <f t="shared" si="30"/>
        <v>0</v>
      </c>
      <c r="S132" s="158">
        <f t="shared" si="31"/>
        <v>0</v>
      </c>
      <c r="T132" s="158">
        <f t="shared" si="32"/>
        <v>0</v>
      </c>
      <c r="U132" s="63" t="e">
        <f t="shared" si="33"/>
        <v>#NUM!</v>
      </c>
      <c r="V132" s="141" t="e">
        <f t="shared" si="34"/>
        <v>#NUM!</v>
      </c>
      <c r="W132" s="158" t="e">
        <f t="shared" si="35"/>
        <v>#NUM!</v>
      </c>
      <c r="X132" s="158" t="e">
        <f t="shared" si="36"/>
        <v>#NUM!</v>
      </c>
      <c r="Y132" s="158" t="e">
        <f t="shared" si="37"/>
        <v>#NUM!</v>
      </c>
    </row>
    <row r="133" spans="1:25" ht="12.75">
      <c r="A133" s="155">
        <v>0</v>
      </c>
      <c r="B133" s="7">
        <f t="shared" si="41"/>
        <v>0</v>
      </c>
      <c r="C133" s="7" t="e">
        <f t="shared" si="23"/>
        <v>#NUM!</v>
      </c>
      <c r="D133" s="156" t="e">
        <f t="shared" si="42"/>
        <v>#NUM!</v>
      </c>
      <c r="E133" s="157">
        <f t="shared" si="38"/>
        <v>100</v>
      </c>
      <c r="F133" s="155">
        <f t="shared" si="24"/>
        <v>0</v>
      </c>
      <c r="G133" s="155"/>
      <c r="H133" s="161">
        <f t="shared" si="25"/>
        <v>0</v>
      </c>
      <c r="I133" s="155" t="e">
        <f t="shared" si="22"/>
        <v>#NUM!</v>
      </c>
      <c r="J133" s="158" t="e">
        <f t="shared" si="26"/>
        <v>#NUM!</v>
      </c>
      <c r="K133" s="158" t="e">
        <f t="shared" si="27"/>
        <v>#NUM!</v>
      </c>
      <c r="L133" s="158" t="e">
        <f t="shared" si="28"/>
        <v>#NUM!</v>
      </c>
      <c r="M133" s="179" t="e">
        <f t="shared" si="39"/>
        <v>#NUM!</v>
      </c>
      <c r="N133" s="155">
        <v>0</v>
      </c>
      <c r="O133" s="159">
        <f t="shared" si="40"/>
        <v>0</v>
      </c>
      <c r="Q133" s="155">
        <f t="shared" si="29"/>
        <v>0</v>
      </c>
      <c r="R133" s="158">
        <f t="shared" si="30"/>
        <v>0</v>
      </c>
      <c r="S133" s="158">
        <f t="shared" si="31"/>
        <v>0</v>
      </c>
      <c r="T133" s="158">
        <f t="shared" si="32"/>
        <v>0</v>
      </c>
      <c r="U133" s="63" t="e">
        <f t="shared" si="33"/>
        <v>#NUM!</v>
      </c>
      <c r="V133" s="141" t="e">
        <f t="shared" si="34"/>
        <v>#NUM!</v>
      </c>
      <c r="W133" s="158" t="e">
        <f t="shared" si="35"/>
        <v>#NUM!</v>
      </c>
      <c r="X133" s="158" t="e">
        <f t="shared" si="36"/>
        <v>#NUM!</v>
      </c>
      <c r="Y133" s="158" t="e">
        <f t="shared" si="37"/>
        <v>#NUM!</v>
      </c>
    </row>
    <row r="134" spans="1:25" ht="12.75">
      <c r="A134" s="155">
        <v>0</v>
      </c>
      <c r="B134" s="7">
        <f t="shared" si="41"/>
        <v>0</v>
      </c>
      <c r="C134" s="7" t="e">
        <f t="shared" si="23"/>
        <v>#NUM!</v>
      </c>
      <c r="D134" s="156" t="e">
        <f t="shared" si="42"/>
        <v>#NUM!</v>
      </c>
      <c r="E134" s="157">
        <f t="shared" si="38"/>
        <v>100</v>
      </c>
      <c r="F134" s="155">
        <f t="shared" si="24"/>
        <v>0</v>
      </c>
      <c r="G134" s="155"/>
      <c r="H134" s="161">
        <f t="shared" si="25"/>
        <v>0</v>
      </c>
      <c r="I134" s="155" t="e">
        <f t="shared" si="22"/>
        <v>#NUM!</v>
      </c>
      <c r="J134" s="158" t="e">
        <f t="shared" si="26"/>
        <v>#NUM!</v>
      </c>
      <c r="K134" s="158" t="e">
        <f t="shared" si="27"/>
        <v>#NUM!</v>
      </c>
      <c r="L134" s="158" t="e">
        <f t="shared" si="28"/>
        <v>#NUM!</v>
      </c>
      <c r="M134" s="179" t="e">
        <f t="shared" si="39"/>
        <v>#NUM!</v>
      </c>
      <c r="N134" s="155">
        <v>0</v>
      </c>
      <c r="O134" s="159">
        <f t="shared" si="40"/>
        <v>0</v>
      </c>
      <c r="Q134" s="155">
        <f t="shared" si="29"/>
        <v>0</v>
      </c>
      <c r="R134" s="158">
        <f t="shared" si="30"/>
        <v>0</v>
      </c>
      <c r="S134" s="158">
        <f t="shared" si="31"/>
        <v>0</v>
      </c>
      <c r="T134" s="158">
        <f t="shared" si="32"/>
        <v>0</v>
      </c>
      <c r="U134" s="63" t="e">
        <f t="shared" si="33"/>
        <v>#NUM!</v>
      </c>
      <c r="V134" s="141" t="e">
        <f t="shared" si="34"/>
        <v>#NUM!</v>
      </c>
      <c r="W134" s="158" t="e">
        <f t="shared" si="35"/>
        <v>#NUM!</v>
      </c>
      <c r="X134" s="158" t="e">
        <f t="shared" si="36"/>
        <v>#NUM!</v>
      </c>
      <c r="Y134" s="158" t="e">
        <f t="shared" si="37"/>
        <v>#NUM!</v>
      </c>
    </row>
    <row r="135" spans="1:25" ht="12.75">
      <c r="A135" s="155">
        <v>0</v>
      </c>
      <c r="B135" s="7">
        <f t="shared" si="41"/>
        <v>0</v>
      </c>
      <c r="C135" s="7" t="e">
        <f t="shared" si="23"/>
        <v>#NUM!</v>
      </c>
      <c r="D135" s="156" t="e">
        <f t="shared" si="42"/>
        <v>#NUM!</v>
      </c>
      <c r="E135" s="157">
        <f t="shared" si="38"/>
        <v>100</v>
      </c>
      <c r="F135" s="155">
        <f t="shared" si="24"/>
        <v>0</v>
      </c>
      <c r="G135" s="155"/>
      <c r="H135" s="161">
        <f t="shared" si="25"/>
        <v>0</v>
      </c>
      <c r="I135" s="155" t="e">
        <f t="shared" si="22"/>
        <v>#NUM!</v>
      </c>
      <c r="J135" s="158" t="e">
        <f t="shared" si="26"/>
        <v>#NUM!</v>
      </c>
      <c r="K135" s="158" t="e">
        <f t="shared" si="27"/>
        <v>#NUM!</v>
      </c>
      <c r="L135" s="158" t="e">
        <f t="shared" si="28"/>
        <v>#NUM!</v>
      </c>
      <c r="M135" s="179" t="e">
        <f t="shared" si="39"/>
        <v>#NUM!</v>
      </c>
      <c r="N135" s="155">
        <v>0</v>
      </c>
      <c r="O135" s="159">
        <f t="shared" si="40"/>
        <v>0</v>
      </c>
      <c r="Q135" s="155">
        <f t="shared" si="29"/>
        <v>0</v>
      </c>
      <c r="R135" s="158">
        <f t="shared" si="30"/>
        <v>0</v>
      </c>
      <c r="S135" s="158">
        <f t="shared" si="31"/>
        <v>0</v>
      </c>
      <c r="T135" s="158">
        <f t="shared" si="32"/>
        <v>0</v>
      </c>
      <c r="U135" s="63" t="e">
        <f t="shared" si="33"/>
        <v>#NUM!</v>
      </c>
      <c r="V135" s="141" t="e">
        <f t="shared" si="34"/>
        <v>#NUM!</v>
      </c>
      <c r="W135" s="158" t="e">
        <f t="shared" si="35"/>
        <v>#NUM!</v>
      </c>
      <c r="X135" s="158" t="e">
        <f t="shared" si="36"/>
        <v>#NUM!</v>
      </c>
      <c r="Y135" s="158" t="e">
        <f t="shared" si="37"/>
        <v>#NUM!</v>
      </c>
    </row>
    <row r="136" spans="1:25" ht="12.75">
      <c r="A136" s="155">
        <v>0</v>
      </c>
      <c r="B136" s="7">
        <f t="shared" si="41"/>
        <v>0</v>
      </c>
      <c r="C136" s="7" t="e">
        <f t="shared" si="23"/>
        <v>#NUM!</v>
      </c>
      <c r="D136" s="156" t="e">
        <f t="shared" si="42"/>
        <v>#NUM!</v>
      </c>
      <c r="E136" s="157">
        <f t="shared" si="38"/>
        <v>100</v>
      </c>
      <c r="F136" s="155">
        <f t="shared" si="24"/>
        <v>0</v>
      </c>
      <c r="G136" s="155"/>
      <c r="H136" s="161">
        <f t="shared" si="25"/>
        <v>0</v>
      </c>
      <c r="I136" s="155" t="e">
        <f t="shared" si="22"/>
        <v>#NUM!</v>
      </c>
      <c r="J136" s="158" t="e">
        <f t="shared" si="26"/>
        <v>#NUM!</v>
      </c>
      <c r="K136" s="158" t="e">
        <f t="shared" si="27"/>
        <v>#NUM!</v>
      </c>
      <c r="L136" s="158" t="e">
        <f t="shared" si="28"/>
        <v>#NUM!</v>
      </c>
      <c r="M136" s="179" t="e">
        <f t="shared" si="39"/>
        <v>#NUM!</v>
      </c>
      <c r="N136" s="155">
        <v>0</v>
      </c>
      <c r="O136" s="159">
        <f t="shared" si="40"/>
        <v>0</v>
      </c>
      <c r="Q136" s="155">
        <f t="shared" si="29"/>
        <v>0</v>
      </c>
      <c r="R136" s="158">
        <f t="shared" si="30"/>
        <v>0</v>
      </c>
      <c r="S136" s="158">
        <f t="shared" si="31"/>
        <v>0</v>
      </c>
      <c r="T136" s="158">
        <f t="shared" si="32"/>
        <v>0</v>
      </c>
      <c r="U136" s="63" t="e">
        <f t="shared" si="33"/>
        <v>#NUM!</v>
      </c>
      <c r="V136" s="141" t="e">
        <f t="shared" si="34"/>
        <v>#NUM!</v>
      </c>
      <c r="W136" s="158" t="e">
        <f t="shared" si="35"/>
        <v>#NUM!</v>
      </c>
      <c r="X136" s="158" t="e">
        <f t="shared" si="36"/>
        <v>#NUM!</v>
      </c>
      <c r="Y136" s="158" t="e">
        <f t="shared" si="37"/>
        <v>#NUM!</v>
      </c>
    </row>
    <row r="137" spans="1:25" ht="12.75">
      <c r="A137" s="155">
        <v>0</v>
      </c>
      <c r="B137" s="7">
        <f t="shared" si="41"/>
        <v>0</v>
      </c>
      <c r="C137" s="7" t="e">
        <f t="shared" si="23"/>
        <v>#NUM!</v>
      </c>
      <c r="D137" s="156" t="e">
        <f t="shared" si="42"/>
        <v>#NUM!</v>
      </c>
      <c r="E137" s="157">
        <f t="shared" si="38"/>
        <v>100</v>
      </c>
      <c r="F137" s="155">
        <f t="shared" si="24"/>
        <v>0</v>
      </c>
      <c r="G137" s="155"/>
      <c r="H137" s="161">
        <f t="shared" si="25"/>
        <v>0</v>
      </c>
      <c r="I137" s="155" t="e">
        <f t="shared" si="22"/>
        <v>#NUM!</v>
      </c>
      <c r="J137" s="158" t="e">
        <f t="shared" si="26"/>
        <v>#NUM!</v>
      </c>
      <c r="K137" s="158" t="e">
        <f t="shared" si="27"/>
        <v>#NUM!</v>
      </c>
      <c r="L137" s="158" t="e">
        <f t="shared" si="28"/>
        <v>#NUM!</v>
      </c>
      <c r="M137" s="179" t="e">
        <f t="shared" si="39"/>
        <v>#NUM!</v>
      </c>
      <c r="N137" s="155">
        <v>0</v>
      </c>
      <c r="O137" s="159">
        <f t="shared" si="40"/>
        <v>0</v>
      </c>
      <c r="Q137" s="155">
        <f t="shared" si="29"/>
        <v>0</v>
      </c>
      <c r="R137" s="158">
        <f t="shared" si="30"/>
        <v>0</v>
      </c>
      <c r="S137" s="158">
        <f t="shared" si="31"/>
        <v>0</v>
      </c>
      <c r="T137" s="158">
        <f t="shared" si="32"/>
        <v>0</v>
      </c>
      <c r="U137" s="63" t="e">
        <f t="shared" si="33"/>
        <v>#NUM!</v>
      </c>
      <c r="V137" s="141" t="e">
        <f t="shared" si="34"/>
        <v>#NUM!</v>
      </c>
      <c r="W137" s="158" t="e">
        <f t="shared" si="35"/>
        <v>#NUM!</v>
      </c>
      <c r="X137" s="158" t="e">
        <f t="shared" si="36"/>
        <v>#NUM!</v>
      </c>
      <c r="Y137" s="158" t="e">
        <f t="shared" si="37"/>
        <v>#NUM!</v>
      </c>
    </row>
    <row r="138" spans="1:25" ht="12.75">
      <c r="A138" s="155">
        <v>0</v>
      </c>
      <c r="B138" s="7">
        <f t="shared" si="41"/>
        <v>0</v>
      </c>
      <c r="C138" s="7" t="e">
        <f t="shared" si="23"/>
        <v>#NUM!</v>
      </c>
      <c r="D138" s="156" t="e">
        <f t="shared" si="42"/>
        <v>#NUM!</v>
      </c>
      <c r="E138" s="157">
        <f t="shared" si="38"/>
        <v>100</v>
      </c>
      <c r="F138" s="155">
        <f t="shared" si="24"/>
        <v>0</v>
      </c>
      <c r="G138" s="155"/>
      <c r="H138" s="161">
        <f t="shared" si="25"/>
        <v>0</v>
      </c>
      <c r="I138" s="155" t="e">
        <f t="shared" si="22"/>
        <v>#NUM!</v>
      </c>
      <c r="J138" s="158" t="e">
        <f t="shared" si="26"/>
        <v>#NUM!</v>
      </c>
      <c r="K138" s="158" t="e">
        <f t="shared" si="27"/>
        <v>#NUM!</v>
      </c>
      <c r="L138" s="158" t="e">
        <f t="shared" si="28"/>
        <v>#NUM!</v>
      </c>
      <c r="M138" s="179" t="e">
        <f t="shared" si="39"/>
        <v>#NUM!</v>
      </c>
      <c r="N138" s="155">
        <v>0</v>
      </c>
      <c r="O138" s="159">
        <f t="shared" si="40"/>
        <v>0</v>
      </c>
      <c r="Q138" s="155">
        <f t="shared" si="29"/>
        <v>0</v>
      </c>
      <c r="R138" s="158">
        <f t="shared" si="30"/>
        <v>0</v>
      </c>
      <c r="S138" s="158">
        <f t="shared" si="31"/>
        <v>0</v>
      </c>
      <c r="T138" s="158">
        <f t="shared" si="32"/>
        <v>0</v>
      </c>
      <c r="U138" s="63" t="e">
        <f t="shared" si="33"/>
        <v>#NUM!</v>
      </c>
      <c r="V138" s="141" t="e">
        <f t="shared" si="34"/>
        <v>#NUM!</v>
      </c>
      <c r="W138" s="158" t="e">
        <f t="shared" si="35"/>
        <v>#NUM!</v>
      </c>
      <c r="X138" s="158" t="e">
        <f t="shared" si="36"/>
        <v>#NUM!</v>
      </c>
      <c r="Y138" s="158" t="e">
        <f t="shared" si="37"/>
        <v>#NUM!</v>
      </c>
    </row>
    <row r="139" spans="1:25" ht="12.75">
      <c r="A139" s="155">
        <v>0</v>
      </c>
      <c r="B139" s="7">
        <f t="shared" si="41"/>
        <v>0</v>
      </c>
      <c r="C139" s="7" t="e">
        <f t="shared" si="23"/>
        <v>#NUM!</v>
      </c>
      <c r="D139" s="156" t="e">
        <f t="shared" si="42"/>
        <v>#NUM!</v>
      </c>
      <c r="E139" s="157">
        <f t="shared" si="38"/>
        <v>100</v>
      </c>
      <c r="F139" s="155">
        <f t="shared" si="24"/>
        <v>0</v>
      </c>
      <c r="G139" s="155"/>
      <c r="H139" s="161">
        <f t="shared" si="25"/>
        <v>0</v>
      </c>
      <c r="I139" s="155" t="e">
        <f t="shared" si="22"/>
        <v>#NUM!</v>
      </c>
      <c r="J139" s="158" t="e">
        <f t="shared" si="26"/>
        <v>#NUM!</v>
      </c>
      <c r="K139" s="158" t="e">
        <f t="shared" si="27"/>
        <v>#NUM!</v>
      </c>
      <c r="L139" s="158" t="e">
        <f t="shared" si="28"/>
        <v>#NUM!</v>
      </c>
      <c r="M139" s="179" t="e">
        <f t="shared" si="39"/>
        <v>#NUM!</v>
      </c>
      <c r="N139" s="155">
        <v>0</v>
      </c>
      <c r="O139" s="159">
        <f t="shared" si="40"/>
        <v>0</v>
      </c>
      <c r="Q139" s="155">
        <f t="shared" si="29"/>
        <v>0</v>
      </c>
      <c r="R139" s="158">
        <f t="shared" si="30"/>
        <v>0</v>
      </c>
      <c r="S139" s="158">
        <f t="shared" si="31"/>
        <v>0</v>
      </c>
      <c r="T139" s="158">
        <f t="shared" si="32"/>
        <v>0</v>
      </c>
      <c r="U139" s="63" t="e">
        <f t="shared" si="33"/>
        <v>#NUM!</v>
      </c>
      <c r="V139" s="141" t="e">
        <f t="shared" si="34"/>
        <v>#NUM!</v>
      </c>
      <c r="W139" s="158" t="e">
        <f t="shared" si="35"/>
        <v>#NUM!</v>
      </c>
      <c r="X139" s="158" t="e">
        <f t="shared" si="36"/>
        <v>#NUM!</v>
      </c>
      <c r="Y139" s="158" t="e">
        <f t="shared" si="37"/>
        <v>#NUM!</v>
      </c>
    </row>
    <row r="140" spans="1:25" ht="12.75">
      <c r="A140" s="155">
        <v>0</v>
      </c>
      <c r="B140" s="7">
        <f t="shared" si="41"/>
        <v>0</v>
      </c>
      <c r="C140" s="7" t="e">
        <f t="shared" si="23"/>
        <v>#NUM!</v>
      </c>
      <c r="D140" s="156" t="e">
        <f t="shared" si="42"/>
        <v>#NUM!</v>
      </c>
      <c r="E140" s="157">
        <f t="shared" si="38"/>
        <v>100</v>
      </c>
      <c r="F140" s="155">
        <f t="shared" si="24"/>
        <v>0</v>
      </c>
      <c r="G140" s="155"/>
      <c r="H140" s="161">
        <f t="shared" si="25"/>
        <v>0</v>
      </c>
      <c r="I140" s="155" t="e">
        <f t="shared" si="22"/>
        <v>#NUM!</v>
      </c>
      <c r="J140" s="158" t="e">
        <f t="shared" si="26"/>
        <v>#NUM!</v>
      </c>
      <c r="K140" s="158" t="e">
        <f t="shared" si="27"/>
        <v>#NUM!</v>
      </c>
      <c r="L140" s="158" t="e">
        <f t="shared" si="28"/>
        <v>#NUM!</v>
      </c>
      <c r="M140" s="179" t="e">
        <f t="shared" si="39"/>
        <v>#NUM!</v>
      </c>
      <c r="N140" s="155">
        <v>0</v>
      </c>
      <c r="O140" s="159">
        <f t="shared" si="40"/>
        <v>0</v>
      </c>
      <c r="Q140" s="155">
        <f t="shared" si="29"/>
        <v>0</v>
      </c>
      <c r="R140" s="158">
        <f t="shared" si="30"/>
        <v>0</v>
      </c>
      <c r="S140" s="158">
        <f t="shared" si="31"/>
        <v>0</v>
      </c>
      <c r="T140" s="158">
        <f t="shared" si="32"/>
        <v>0</v>
      </c>
      <c r="U140" s="63" t="e">
        <f t="shared" si="33"/>
        <v>#NUM!</v>
      </c>
      <c r="V140" s="141" t="e">
        <f t="shared" si="34"/>
        <v>#NUM!</v>
      </c>
      <c r="W140" s="158" t="e">
        <f t="shared" si="35"/>
        <v>#NUM!</v>
      </c>
      <c r="X140" s="158" t="e">
        <f t="shared" si="36"/>
        <v>#NUM!</v>
      </c>
      <c r="Y140" s="158" t="e">
        <f t="shared" si="37"/>
        <v>#NUM!</v>
      </c>
    </row>
    <row r="141" spans="1:25" ht="12.75">
      <c r="A141" s="155">
        <v>0</v>
      </c>
      <c r="B141" s="7">
        <f t="shared" si="41"/>
        <v>0</v>
      </c>
      <c r="C141" s="7" t="e">
        <f t="shared" si="23"/>
        <v>#NUM!</v>
      </c>
      <c r="D141" s="156" t="e">
        <f t="shared" si="42"/>
        <v>#NUM!</v>
      </c>
      <c r="E141" s="157">
        <f t="shared" si="38"/>
        <v>100</v>
      </c>
      <c r="F141" s="155">
        <f t="shared" si="24"/>
        <v>0</v>
      </c>
      <c r="G141" s="155"/>
      <c r="H141" s="161">
        <f t="shared" si="25"/>
        <v>0</v>
      </c>
      <c r="I141" s="155" t="e">
        <f t="shared" si="22"/>
        <v>#NUM!</v>
      </c>
      <c r="J141" s="158" t="e">
        <f t="shared" si="26"/>
        <v>#NUM!</v>
      </c>
      <c r="K141" s="158" t="e">
        <f t="shared" si="27"/>
        <v>#NUM!</v>
      </c>
      <c r="L141" s="158" t="e">
        <f t="shared" si="28"/>
        <v>#NUM!</v>
      </c>
      <c r="M141" s="179" t="e">
        <f t="shared" si="39"/>
        <v>#NUM!</v>
      </c>
      <c r="N141" s="155">
        <v>0</v>
      </c>
      <c r="O141" s="159">
        <f t="shared" si="40"/>
        <v>0</v>
      </c>
      <c r="Q141" s="155">
        <f t="shared" si="29"/>
        <v>0</v>
      </c>
      <c r="R141" s="158">
        <f t="shared" si="30"/>
        <v>0</v>
      </c>
      <c r="S141" s="158">
        <f t="shared" si="31"/>
        <v>0</v>
      </c>
      <c r="T141" s="158">
        <f t="shared" si="32"/>
        <v>0</v>
      </c>
      <c r="U141" s="63" t="e">
        <f t="shared" si="33"/>
        <v>#NUM!</v>
      </c>
      <c r="V141" s="141" t="e">
        <f t="shared" si="34"/>
        <v>#NUM!</v>
      </c>
      <c r="W141" s="158" t="e">
        <f t="shared" si="35"/>
        <v>#NUM!</v>
      </c>
      <c r="X141" s="158" t="e">
        <f t="shared" si="36"/>
        <v>#NUM!</v>
      </c>
      <c r="Y141" s="158" t="e">
        <f t="shared" si="37"/>
        <v>#NUM!</v>
      </c>
    </row>
    <row r="142" spans="1:25" ht="12.75">
      <c r="A142" s="155">
        <v>0</v>
      </c>
      <c r="B142" s="7">
        <f t="shared" si="41"/>
        <v>0</v>
      </c>
      <c r="C142" s="7" t="e">
        <f t="shared" si="23"/>
        <v>#NUM!</v>
      </c>
      <c r="D142" s="156" t="e">
        <f t="shared" si="42"/>
        <v>#NUM!</v>
      </c>
      <c r="E142" s="157">
        <f t="shared" si="38"/>
        <v>100</v>
      </c>
      <c r="F142" s="155">
        <f t="shared" si="24"/>
        <v>0</v>
      </c>
      <c r="G142" s="155"/>
      <c r="H142" s="161">
        <f t="shared" si="25"/>
        <v>0</v>
      </c>
      <c r="I142" s="155" t="e">
        <f t="shared" si="22"/>
        <v>#NUM!</v>
      </c>
      <c r="J142" s="158" t="e">
        <f t="shared" si="26"/>
        <v>#NUM!</v>
      </c>
      <c r="K142" s="158" t="e">
        <f t="shared" si="27"/>
        <v>#NUM!</v>
      </c>
      <c r="L142" s="158" t="e">
        <f t="shared" si="28"/>
        <v>#NUM!</v>
      </c>
      <c r="M142" s="179" t="e">
        <f t="shared" si="39"/>
        <v>#NUM!</v>
      </c>
      <c r="N142" s="155">
        <v>0</v>
      </c>
      <c r="O142" s="159">
        <f t="shared" si="40"/>
        <v>0</v>
      </c>
      <c r="Q142" s="155">
        <f t="shared" si="29"/>
        <v>0</v>
      </c>
      <c r="R142" s="158">
        <f t="shared" si="30"/>
        <v>0</v>
      </c>
      <c r="S142" s="158">
        <f t="shared" si="31"/>
        <v>0</v>
      </c>
      <c r="T142" s="158">
        <f t="shared" si="32"/>
        <v>0</v>
      </c>
      <c r="U142" s="63" t="e">
        <f t="shared" si="33"/>
        <v>#NUM!</v>
      </c>
      <c r="V142" s="141" t="e">
        <f t="shared" si="34"/>
        <v>#NUM!</v>
      </c>
      <c r="W142" s="158" t="e">
        <f t="shared" si="35"/>
        <v>#NUM!</v>
      </c>
      <c r="X142" s="158" t="e">
        <f t="shared" si="36"/>
        <v>#NUM!</v>
      </c>
      <c r="Y142" s="158" t="e">
        <f t="shared" si="37"/>
        <v>#NUM!</v>
      </c>
    </row>
    <row r="143" spans="1:25" ht="12.75">
      <c r="A143" s="155">
        <v>0</v>
      </c>
      <c r="B143" s="7">
        <f t="shared" si="41"/>
        <v>0</v>
      </c>
      <c r="C143" s="7" t="e">
        <f t="shared" si="23"/>
        <v>#NUM!</v>
      </c>
      <c r="D143" s="156" t="e">
        <f t="shared" si="42"/>
        <v>#NUM!</v>
      </c>
      <c r="E143" s="157">
        <f t="shared" si="38"/>
        <v>100</v>
      </c>
      <c r="F143" s="155">
        <f t="shared" si="24"/>
        <v>0</v>
      </c>
      <c r="G143" s="155"/>
      <c r="H143" s="161">
        <f t="shared" si="25"/>
        <v>0</v>
      </c>
      <c r="I143" s="155" t="e">
        <f t="shared" si="22"/>
        <v>#NUM!</v>
      </c>
      <c r="J143" s="158" t="e">
        <f t="shared" si="26"/>
        <v>#NUM!</v>
      </c>
      <c r="K143" s="158" t="e">
        <f t="shared" si="27"/>
        <v>#NUM!</v>
      </c>
      <c r="L143" s="158" t="e">
        <f t="shared" si="28"/>
        <v>#NUM!</v>
      </c>
      <c r="M143" s="179" t="e">
        <f t="shared" si="39"/>
        <v>#NUM!</v>
      </c>
      <c r="N143" s="155">
        <v>0</v>
      </c>
      <c r="O143" s="159">
        <f t="shared" si="40"/>
        <v>0</v>
      </c>
      <c r="Q143" s="155">
        <f t="shared" si="29"/>
        <v>0</v>
      </c>
      <c r="R143" s="158">
        <f t="shared" si="30"/>
        <v>0</v>
      </c>
      <c r="S143" s="158">
        <f t="shared" si="31"/>
        <v>0</v>
      </c>
      <c r="T143" s="158">
        <f t="shared" si="32"/>
        <v>0</v>
      </c>
      <c r="U143" s="63" t="e">
        <f t="shared" si="33"/>
        <v>#NUM!</v>
      </c>
      <c r="V143" s="141" t="e">
        <f t="shared" si="34"/>
        <v>#NUM!</v>
      </c>
      <c r="W143" s="158" t="e">
        <f t="shared" si="35"/>
        <v>#NUM!</v>
      </c>
      <c r="X143" s="158" t="e">
        <f t="shared" si="36"/>
        <v>#NUM!</v>
      </c>
      <c r="Y143" s="158" t="e">
        <f t="shared" si="37"/>
        <v>#NUM!</v>
      </c>
    </row>
    <row r="144" spans="1:25" ht="12.75">
      <c r="A144" s="155">
        <v>0</v>
      </c>
      <c r="B144" s="7">
        <f t="shared" si="41"/>
        <v>0</v>
      </c>
      <c r="C144" s="7" t="e">
        <f t="shared" si="23"/>
        <v>#NUM!</v>
      </c>
      <c r="D144" s="156" t="e">
        <f t="shared" si="42"/>
        <v>#NUM!</v>
      </c>
      <c r="E144" s="157">
        <f t="shared" si="38"/>
        <v>100</v>
      </c>
      <c r="F144" s="155">
        <f t="shared" si="24"/>
        <v>0</v>
      </c>
      <c r="G144" s="155"/>
      <c r="H144" s="161">
        <f t="shared" si="25"/>
        <v>0</v>
      </c>
      <c r="I144" s="155" t="e">
        <f t="shared" si="22"/>
        <v>#NUM!</v>
      </c>
      <c r="J144" s="158" t="e">
        <f t="shared" si="26"/>
        <v>#NUM!</v>
      </c>
      <c r="K144" s="158" t="e">
        <f t="shared" si="27"/>
        <v>#NUM!</v>
      </c>
      <c r="L144" s="158" t="e">
        <f t="shared" si="28"/>
        <v>#NUM!</v>
      </c>
      <c r="M144" s="179" t="e">
        <f t="shared" si="39"/>
        <v>#NUM!</v>
      </c>
      <c r="N144" s="155">
        <v>0</v>
      </c>
      <c r="O144" s="159">
        <f t="shared" si="40"/>
        <v>0</v>
      </c>
      <c r="Q144" s="155">
        <f t="shared" si="29"/>
        <v>0</v>
      </c>
      <c r="R144" s="158">
        <f t="shared" si="30"/>
        <v>0</v>
      </c>
      <c r="S144" s="158">
        <f t="shared" si="31"/>
        <v>0</v>
      </c>
      <c r="T144" s="158">
        <f t="shared" si="32"/>
        <v>0</v>
      </c>
      <c r="U144" s="63" t="e">
        <f t="shared" si="33"/>
        <v>#NUM!</v>
      </c>
      <c r="V144" s="141" t="e">
        <f t="shared" si="34"/>
        <v>#NUM!</v>
      </c>
      <c r="W144" s="158" t="e">
        <f t="shared" si="35"/>
        <v>#NUM!</v>
      </c>
      <c r="X144" s="158" t="e">
        <f t="shared" si="36"/>
        <v>#NUM!</v>
      </c>
      <c r="Y144" s="158" t="e">
        <f t="shared" si="37"/>
        <v>#NUM!</v>
      </c>
    </row>
    <row r="145" spans="1:25" ht="12.75">
      <c r="A145" s="155">
        <v>0</v>
      </c>
      <c r="B145" s="7">
        <f t="shared" si="41"/>
        <v>0</v>
      </c>
      <c r="C145" s="7" t="e">
        <f t="shared" si="23"/>
        <v>#NUM!</v>
      </c>
      <c r="D145" s="156" t="e">
        <f t="shared" si="42"/>
        <v>#NUM!</v>
      </c>
      <c r="E145" s="157">
        <f t="shared" si="38"/>
        <v>100</v>
      </c>
      <c r="F145" s="155">
        <f t="shared" si="24"/>
        <v>0</v>
      </c>
      <c r="G145" s="155"/>
      <c r="H145" s="161">
        <f t="shared" si="25"/>
        <v>0</v>
      </c>
      <c r="I145" s="155" t="e">
        <f t="shared" si="22"/>
        <v>#NUM!</v>
      </c>
      <c r="J145" s="158" t="e">
        <f t="shared" si="26"/>
        <v>#NUM!</v>
      </c>
      <c r="K145" s="158" t="e">
        <f t="shared" si="27"/>
        <v>#NUM!</v>
      </c>
      <c r="L145" s="158" t="e">
        <f t="shared" si="28"/>
        <v>#NUM!</v>
      </c>
      <c r="M145" s="179" t="e">
        <f t="shared" si="39"/>
        <v>#NUM!</v>
      </c>
      <c r="N145" s="155">
        <v>0</v>
      </c>
      <c r="O145" s="159">
        <f t="shared" si="40"/>
        <v>0</v>
      </c>
      <c r="Q145" s="155">
        <f t="shared" si="29"/>
        <v>0</v>
      </c>
      <c r="R145" s="158">
        <f t="shared" si="30"/>
        <v>0</v>
      </c>
      <c r="S145" s="158">
        <f t="shared" si="31"/>
        <v>0</v>
      </c>
      <c r="T145" s="158">
        <f t="shared" si="32"/>
        <v>0</v>
      </c>
      <c r="U145" s="63" t="e">
        <f t="shared" si="33"/>
        <v>#NUM!</v>
      </c>
      <c r="V145" s="141" t="e">
        <f t="shared" si="34"/>
        <v>#NUM!</v>
      </c>
      <c r="W145" s="158" t="e">
        <f t="shared" si="35"/>
        <v>#NUM!</v>
      </c>
      <c r="X145" s="158" t="e">
        <f t="shared" si="36"/>
        <v>#NUM!</v>
      </c>
      <c r="Y145" s="158" t="e">
        <f t="shared" si="37"/>
        <v>#NUM!</v>
      </c>
    </row>
    <row r="146" spans="1:25" ht="12.75">
      <c r="A146" s="155">
        <v>0</v>
      </c>
      <c r="B146" s="7">
        <f t="shared" si="41"/>
        <v>0</v>
      </c>
      <c r="C146" s="7" t="e">
        <f t="shared" si="23"/>
        <v>#NUM!</v>
      </c>
      <c r="D146" s="156" t="e">
        <f t="shared" si="42"/>
        <v>#NUM!</v>
      </c>
      <c r="E146" s="157">
        <f t="shared" si="38"/>
        <v>100</v>
      </c>
      <c r="F146" s="155">
        <f t="shared" si="24"/>
        <v>0</v>
      </c>
      <c r="G146" s="155"/>
      <c r="H146" s="161">
        <f t="shared" si="25"/>
        <v>0</v>
      </c>
      <c r="I146" s="155" t="e">
        <f t="shared" si="22"/>
        <v>#NUM!</v>
      </c>
      <c r="J146" s="158" t="e">
        <f t="shared" si="26"/>
        <v>#NUM!</v>
      </c>
      <c r="K146" s="158" t="e">
        <f t="shared" si="27"/>
        <v>#NUM!</v>
      </c>
      <c r="L146" s="158" t="e">
        <f t="shared" si="28"/>
        <v>#NUM!</v>
      </c>
      <c r="M146" s="179" t="e">
        <f t="shared" si="39"/>
        <v>#NUM!</v>
      </c>
      <c r="N146" s="155">
        <v>0</v>
      </c>
      <c r="O146" s="159">
        <f t="shared" si="40"/>
        <v>0</v>
      </c>
      <c r="Q146" s="155">
        <f t="shared" si="29"/>
        <v>0</v>
      </c>
      <c r="R146" s="158">
        <f t="shared" si="30"/>
        <v>0</v>
      </c>
      <c r="S146" s="158">
        <f t="shared" si="31"/>
        <v>0</v>
      </c>
      <c r="T146" s="158">
        <f t="shared" si="32"/>
        <v>0</v>
      </c>
      <c r="U146" s="63" t="e">
        <f t="shared" si="33"/>
        <v>#NUM!</v>
      </c>
      <c r="V146" s="141" t="e">
        <f t="shared" si="34"/>
        <v>#NUM!</v>
      </c>
      <c r="W146" s="158" t="e">
        <f t="shared" si="35"/>
        <v>#NUM!</v>
      </c>
      <c r="X146" s="158" t="e">
        <f t="shared" si="36"/>
        <v>#NUM!</v>
      </c>
      <c r="Y146" s="158" t="e">
        <f t="shared" si="37"/>
        <v>#NUM!</v>
      </c>
    </row>
    <row r="147" spans="1:25" ht="12.75">
      <c r="A147" s="155">
        <v>0</v>
      </c>
      <c r="B147" s="7">
        <f t="shared" si="41"/>
        <v>0</v>
      </c>
      <c r="C147" s="7" t="e">
        <f t="shared" si="23"/>
        <v>#NUM!</v>
      </c>
      <c r="D147" s="156" t="e">
        <f t="shared" si="42"/>
        <v>#NUM!</v>
      </c>
      <c r="E147" s="157">
        <f t="shared" si="38"/>
        <v>100</v>
      </c>
      <c r="F147" s="155">
        <f t="shared" si="24"/>
        <v>0</v>
      </c>
      <c r="G147" s="155"/>
      <c r="H147" s="161">
        <f t="shared" si="25"/>
        <v>0</v>
      </c>
      <c r="I147" s="155" t="e">
        <f t="shared" si="22"/>
        <v>#NUM!</v>
      </c>
      <c r="J147" s="158" t="e">
        <f t="shared" si="26"/>
        <v>#NUM!</v>
      </c>
      <c r="K147" s="158" t="e">
        <f t="shared" si="27"/>
        <v>#NUM!</v>
      </c>
      <c r="L147" s="158" t="e">
        <f t="shared" si="28"/>
        <v>#NUM!</v>
      </c>
      <c r="M147" s="179" t="e">
        <f t="shared" si="39"/>
        <v>#NUM!</v>
      </c>
      <c r="N147" s="155">
        <v>0</v>
      </c>
      <c r="O147" s="159">
        <f t="shared" si="40"/>
        <v>0</v>
      </c>
      <c r="Q147" s="155">
        <f t="shared" si="29"/>
        <v>0</v>
      </c>
      <c r="R147" s="158">
        <f t="shared" si="30"/>
        <v>0</v>
      </c>
      <c r="S147" s="158">
        <f t="shared" si="31"/>
        <v>0</v>
      </c>
      <c r="T147" s="158">
        <f t="shared" si="32"/>
        <v>0</v>
      </c>
      <c r="U147" s="63" t="e">
        <f t="shared" si="33"/>
        <v>#NUM!</v>
      </c>
      <c r="V147" s="141" t="e">
        <f t="shared" si="34"/>
        <v>#NUM!</v>
      </c>
      <c r="W147" s="158" t="e">
        <f t="shared" si="35"/>
        <v>#NUM!</v>
      </c>
      <c r="X147" s="158" t="e">
        <f t="shared" si="36"/>
        <v>#NUM!</v>
      </c>
      <c r="Y147" s="158" t="e">
        <f t="shared" si="37"/>
        <v>#NUM!</v>
      </c>
    </row>
    <row r="148" spans="1:25" ht="12.75">
      <c r="A148" s="155">
        <v>0</v>
      </c>
      <c r="B148" s="7">
        <f t="shared" si="41"/>
        <v>0</v>
      </c>
      <c r="C148" s="7" t="e">
        <f t="shared" si="23"/>
        <v>#NUM!</v>
      </c>
      <c r="D148" s="156" t="e">
        <f t="shared" si="42"/>
        <v>#NUM!</v>
      </c>
      <c r="E148" s="157">
        <f t="shared" si="38"/>
        <v>100</v>
      </c>
      <c r="F148" s="155">
        <f t="shared" si="24"/>
        <v>0</v>
      </c>
      <c r="G148" s="155"/>
      <c r="H148" s="161">
        <f t="shared" si="25"/>
        <v>0</v>
      </c>
      <c r="I148" s="155" t="e">
        <f t="shared" si="22"/>
        <v>#NUM!</v>
      </c>
      <c r="J148" s="158" t="e">
        <f t="shared" si="26"/>
        <v>#NUM!</v>
      </c>
      <c r="K148" s="158" t="e">
        <f t="shared" si="27"/>
        <v>#NUM!</v>
      </c>
      <c r="L148" s="158" t="e">
        <f t="shared" si="28"/>
        <v>#NUM!</v>
      </c>
      <c r="M148" s="179" t="e">
        <f t="shared" si="39"/>
        <v>#NUM!</v>
      </c>
      <c r="N148" s="155">
        <v>0</v>
      </c>
      <c r="O148" s="159">
        <f t="shared" si="40"/>
        <v>0</v>
      </c>
      <c r="Q148" s="155">
        <f t="shared" si="29"/>
        <v>0</v>
      </c>
      <c r="R148" s="158">
        <f t="shared" si="30"/>
        <v>0</v>
      </c>
      <c r="S148" s="158">
        <f t="shared" si="31"/>
        <v>0</v>
      </c>
      <c r="T148" s="158">
        <f t="shared" si="32"/>
        <v>0</v>
      </c>
      <c r="U148" s="63" t="e">
        <f t="shared" si="33"/>
        <v>#NUM!</v>
      </c>
      <c r="V148" s="141" t="e">
        <f t="shared" si="34"/>
        <v>#NUM!</v>
      </c>
      <c r="W148" s="158" t="e">
        <f t="shared" si="35"/>
        <v>#NUM!</v>
      </c>
      <c r="X148" s="158" t="e">
        <f t="shared" si="36"/>
        <v>#NUM!</v>
      </c>
      <c r="Y148" s="158" t="e">
        <f t="shared" si="37"/>
        <v>#NUM!</v>
      </c>
    </row>
    <row r="149" spans="1:25" ht="12.75">
      <c r="A149" s="155">
        <v>0</v>
      </c>
      <c r="B149" s="7">
        <f t="shared" si="41"/>
        <v>0</v>
      </c>
      <c r="C149" s="7" t="e">
        <f t="shared" si="23"/>
        <v>#NUM!</v>
      </c>
      <c r="D149" s="156" t="e">
        <f t="shared" si="42"/>
        <v>#NUM!</v>
      </c>
      <c r="E149" s="157">
        <f t="shared" si="38"/>
        <v>100</v>
      </c>
      <c r="F149" s="155">
        <f t="shared" si="24"/>
        <v>0</v>
      </c>
      <c r="G149" s="155"/>
      <c r="H149" s="161">
        <f t="shared" si="25"/>
        <v>0</v>
      </c>
      <c r="I149" s="155" t="e">
        <f t="shared" si="22"/>
        <v>#NUM!</v>
      </c>
      <c r="J149" s="158" t="e">
        <f t="shared" si="26"/>
        <v>#NUM!</v>
      </c>
      <c r="K149" s="158" t="e">
        <f t="shared" si="27"/>
        <v>#NUM!</v>
      </c>
      <c r="L149" s="158" t="e">
        <f t="shared" si="28"/>
        <v>#NUM!</v>
      </c>
      <c r="M149" s="179" t="e">
        <f t="shared" si="39"/>
        <v>#NUM!</v>
      </c>
      <c r="N149" s="155">
        <v>0</v>
      </c>
      <c r="O149" s="159">
        <f t="shared" si="40"/>
        <v>0</v>
      </c>
      <c r="Q149" s="155">
        <f t="shared" si="29"/>
        <v>0</v>
      </c>
      <c r="R149" s="158">
        <f t="shared" si="30"/>
        <v>0</v>
      </c>
      <c r="S149" s="158">
        <f t="shared" si="31"/>
        <v>0</v>
      </c>
      <c r="T149" s="158">
        <f t="shared" si="32"/>
        <v>0</v>
      </c>
      <c r="U149" s="63" t="e">
        <f t="shared" si="33"/>
        <v>#NUM!</v>
      </c>
      <c r="V149" s="141" t="e">
        <f t="shared" si="34"/>
        <v>#NUM!</v>
      </c>
      <c r="W149" s="158" t="e">
        <f t="shared" si="35"/>
        <v>#NUM!</v>
      </c>
      <c r="X149" s="158" t="e">
        <f t="shared" si="36"/>
        <v>#NUM!</v>
      </c>
      <c r="Y149" s="158" t="e">
        <f t="shared" si="37"/>
        <v>#NUM!</v>
      </c>
    </row>
    <row r="150" spans="1:25" ht="12.75">
      <c r="A150" s="155">
        <v>0</v>
      </c>
      <c r="B150" s="7">
        <f t="shared" si="41"/>
        <v>0</v>
      </c>
      <c r="C150" s="7" t="e">
        <f t="shared" si="23"/>
        <v>#NUM!</v>
      </c>
      <c r="D150" s="156" t="e">
        <f t="shared" si="42"/>
        <v>#NUM!</v>
      </c>
      <c r="E150" s="157">
        <f t="shared" si="38"/>
        <v>100</v>
      </c>
      <c r="F150" s="155">
        <f t="shared" si="24"/>
        <v>0</v>
      </c>
      <c r="G150" s="155"/>
      <c r="H150" s="161">
        <f t="shared" si="25"/>
        <v>0</v>
      </c>
      <c r="I150" s="155" t="e">
        <f t="shared" si="22"/>
        <v>#NUM!</v>
      </c>
      <c r="J150" s="158" t="e">
        <f t="shared" si="26"/>
        <v>#NUM!</v>
      </c>
      <c r="K150" s="158" t="e">
        <f t="shared" si="27"/>
        <v>#NUM!</v>
      </c>
      <c r="L150" s="158" t="e">
        <f t="shared" si="28"/>
        <v>#NUM!</v>
      </c>
      <c r="M150" s="179" t="e">
        <f t="shared" si="39"/>
        <v>#NUM!</v>
      </c>
      <c r="N150" s="155">
        <v>0</v>
      </c>
      <c r="O150" s="159">
        <f t="shared" si="40"/>
        <v>0</v>
      </c>
      <c r="Q150" s="155">
        <f t="shared" si="29"/>
        <v>0</v>
      </c>
      <c r="R150" s="158">
        <f t="shared" si="30"/>
        <v>0</v>
      </c>
      <c r="S150" s="158">
        <f t="shared" si="31"/>
        <v>0</v>
      </c>
      <c r="T150" s="158">
        <f t="shared" si="32"/>
        <v>0</v>
      </c>
      <c r="U150" s="63" t="e">
        <f t="shared" si="33"/>
        <v>#NUM!</v>
      </c>
      <c r="V150" s="141" t="e">
        <f t="shared" si="34"/>
        <v>#NUM!</v>
      </c>
      <c r="W150" s="158" t="e">
        <f t="shared" si="35"/>
        <v>#NUM!</v>
      </c>
      <c r="X150" s="158" t="e">
        <f t="shared" si="36"/>
        <v>#NUM!</v>
      </c>
      <c r="Y150" s="158" t="e">
        <f t="shared" si="37"/>
        <v>#NUM!</v>
      </c>
    </row>
    <row r="151" spans="1:25" ht="12.75">
      <c r="A151" s="155">
        <v>0</v>
      </c>
      <c r="B151" s="7">
        <f t="shared" si="41"/>
        <v>0</v>
      </c>
      <c r="C151" s="7" t="e">
        <f t="shared" si="23"/>
        <v>#NUM!</v>
      </c>
      <c r="D151" s="156" t="e">
        <f t="shared" si="42"/>
        <v>#NUM!</v>
      </c>
      <c r="E151" s="157">
        <f t="shared" si="38"/>
        <v>100</v>
      </c>
      <c r="F151" s="155">
        <f t="shared" si="24"/>
        <v>0</v>
      </c>
      <c r="G151" s="155"/>
      <c r="H151" s="161">
        <f t="shared" si="25"/>
        <v>0</v>
      </c>
      <c r="I151" s="155" t="e">
        <f t="shared" si="22"/>
        <v>#NUM!</v>
      </c>
      <c r="J151" s="158" t="e">
        <f t="shared" si="26"/>
        <v>#NUM!</v>
      </c>
      <c r="K151" s="158" t="e">
        <f t="shared" si="27"/>
        <v>#NUM!</v>
      </c>
      <c r="L151" s="158" t="e">
        <f t="shared" si="28"/>
        <v>#NUM!</v>
      </c>
      <c r="M151" s="179" t="e">
        <f t="shared" si="39"/>
        <v>#NUM!</v>
      </c>
      <c r="N151" s="155">
        <v>0</v>
      </c>
      <c r="O151" s="159">
        <f t="shared" si="40"/>
        <v>0</v>
      </c>
      <c r="Q151" s="155">
        <f t="shared" si="29"/>
        <v>0</v>
      </c>
      <c r="R151" s="158">
        <f t="shared" si="30"/>
        <v>0</v>
      </c>
      <c r="S151" s="158">
        <f t="shared" si="31"/>
        <v>0</v>
      </c>
      <c r="T151" s="158">
        <f t="shared" si="32"/>
        <v>0</v>
      </c>
      <c r="U151" s="63" t="e">
        <f t="shared" si="33"/>
        <v>#NUM!</v>
      </c>
      <c r="V151" s="141" t="e">
        <f t="shared" si="34"/>
        <v>#NUM!</v>
      </c>
      <c r="W151" s="158" t="e">
        <f t="shared" si="35"/>
        <v>#NUM!</v>
      </c>
      <c r="X151" s="158" t="e">
        <f t="shared" si="36"/>
        <v>#NUM!</v>
      </c>
      <c r="Y151" s="158" t="e">
        <f t="shared" si="37"/>
        <v>#NUM!</v>
      </c>
    </row>
    <row r="152" spans="1:25" ht="12.75">
      <c r="A152" s="155">
        <v>0</v>
      </c>
      <c r="B152" s="7">
        <f t="shared" si="41"/>
        <v>0</v>
      </c>
      <c r="C152" s="7" t="e">
        <f t="shared" si="23"/>
        <v>#NUM!</v>
      </c>
      <c r="D152" s="156" t="e">
        <f t="shared" si="42"/>
        <v>#NUM!</v>
      </c>
      <c r="E152" s="157">
        <f t="shared" si="38"/>
        <v>100</v>
      </c>
      <c r="F152" s="155">
        <f t="shared" si="24"/>
        <v>0</v>
      </c>
      <c r="G152" s="155"/>
      <c r="H152" s="161">
        <f t="shared" si="25"/>
        <v>0</v>
      </c>
      <c r="I152" s="155" t="e">
        <f t="shared" si="22"/>
        <v>#NUM!</v>
      </c>
      <c r="J152" s="158" t="e">
        <f t="shared" si="26"/>
        <v>#NUM!</v>
      </c>
      <c r="K152" s="158" t="e">
        <f t="shared" si="27"/>
        <v>#NUM!</v>
      </c>
      <c r="L152" s="158" t="e">
        <f t="shared" si="28"/>
        <v>#NUM!</v>
      </c>
      <c r="M152" s="179" t="e">
        <f t="shared" si="39"/>
        <v>#NUM!</v>
      </c>
      <c r="N152" s="155">
        <v>0</v>
      </c>
      <c r="O152" s="159">
        <f t="shared" si="40"/>
        <v>0</v>
      </c>
      <c r="Q152" s="155">
        <f t="shared" si="29"/>
        <v>0</v>
      </c>
      <c r="R152" s="158">
        <f t="shared" si="30"/>
        <v>0</v>
      </c>
      <c r="S152" s="158">
        <f t="shared" si="31"/>
        <v>0</v>
      </c>
      <c r="T152" s="158">
        <f t="shared" si="32"/>
        <v>0</v>
      </c>
      <c r="U152" s="63" t="e">
        <f t="shared" si="33"/>
        <v>#NUM!</v>
      </c>
      <c r="V152" s="141" t="e">
        <f t="shared" si="34"/>
        <v>#NUM!</v>
      </c>
      <c r="W152" s="158" t="e">
        <f t="shared" si="35"/>
        <v>#NUM!</v>
      </c>
      <c r="X152" s="158" t="e">
        <f t="shared" si="36"/>
        <v>#NUM!</v>
      </c>
      <c r="Y152" s="158" t="e">
        <f t="shared" si="37"/>
        <v>#NUM!</v>
      </c>
    </row>
    <row r="153" spans="1:25" ht="12.75">
      <c r="A153" s="155">
        <v>0</v>
      </c>
      <c r="B153" s="7">
        <f t="shared" si="41"/>
        <v>0</v>
      </c>
      <c r="C153" s="7" t="e">
        <f t="shared" si="23"/>
        <v>#NUM!</v>
      </c>
      <c r="D153" s="156" t="e">
        <f t="shared" si="42"/>
        <v>#NUM!</v>
      </c>
      <c r="E153" s="157">
        <f t="shared" si="38"/>
        <v>100</v>
      </c>
      <c r="F153" s="155">
        <f t="shared" si="24"/>
        <v>0</v>
      </c>
      <c r="G153" s="155"/>
      <c r="H153" s="161">
        <f t="shared" si="25"/>
        <v>0</v>
      </c>
      <c r="I153" s="155" t="e">
        <f t="shared" si="22"/>
        <v>#NUM!</v>
      </c>
      <c r="J153" s="158" t="e">
        <f t="shared" si="26"/>
        <v>#NUM!</v>
      </c>
      <c r="K153" s="158" t="e">
        <f t="shared" si="27"/>
        <v>#NUM!</v>
      </c>
      <c r="L153" s="158" t="e">
        <f t="shared" si="28"/>
        <v>#NUM!</v>
      </c>
      <c r="M153" s="179" t="e">
        <f t="shared" si="39"/>
        <v>#NUM!</v>
      </c>
      <c r="N153" s="155">
        <v>0</v>
      </c>
      <c r="O153" s="159">
        <f t="shared" si="40"/>
        <v>0</v>
      </c>
      <c r="Q153" s="155">
        <f t="shared" si="29"/>
        <v>0</v>
      </c>
      <c r="R153" s="158">
        <f t="shared" si="30"/>
        <v>0</v>
      </c>
      <c r="S153" s="158">
        <f t="shared" si="31"/>
        <v>0</v>
      </c>
      <c r="T153" s="158">
        <f t="shared" si="32"/>
        <v>0</v>
      </c>
      <c r="U153" s="63" t="e">
        <f t="shared" si="33"/>
        <v>#NUM!</v>
      </c>
      <c r="V153" s="141" t="e">
        <f t="shared" si="34"/>
        <v>#NUM!</v>
      </c>
      <c r="W153" s="158" t="e">
        <f t="shared" si="35"/>
        <v>#NUM!</v>
      </c>
      <c r="X153" s="158" t="e">
        <f t="shared" si="36"/>
        <v>#NUM!</v>
      </c>
      <c r="Y153" s="158" t="e">
        <f t="shared" si="37"/>
        <v>#NUM!</v>
      </c>
    </row>
    <row r="154" spans="1:25" ht="12.75">
      <c r="A154" s="155">
        <v>0</v>
      </c>
      <c r="B154" s="7">
        <f t="shared" si="41"/>
        <v>0</v>
      </c>
      <c r="C154" s="7" t="e">
        <f t="shared" si="23"/>
        <v>#NUM!</v>
      </c>
      <c r="D154" s="156" t="e">
        <f t="shared" si="42"/>
        <v>#NUM!</v>
      </c>
      <c r="E154" s="157">
        <f t="shared" si="38"/>
        <v>100</v>
      </c>
      <c r="F154" s="155">
        <f t="shared" si="24"/>
        <v>0</v>
      </c>
      <c r="G154" s="155"/>
      <c r="H154" s="161">
        <f t="shared" si="25"/>
        <v>0</v>
      </c>
      <c r="I154" s="155" t="e">
        <f t="shared" si="22"/>
        <v>#NUM!</v>
      </c>
      <c r="J154" s="158" t="e">
        <f t="shared" si="26"/>
        <v>#NUM!</v>
      </c>
      <c r="K154" s="158" t="e">
        <f t="shared" si="27"/>
        <v>#NUM!</v>
      </c>
      <c r="L154" s="158" t="e">
        <f t="shared" si="28"/>
        <v>#NUM!</v>
      </c>
      <c r="M154" s="179" t="e">
        <f t="shared" si="39"/>
        <v>#NUM!</v>
      </c>
      <c r="N154" s="155">
        <v>0</v>
      </c>
      <c r="O154" s="159">
        <f t="shared" si="40"/>
        <v>0</v>
      </c>
      <c r="Q154" s="155">
        <f t="shared" si="29"/>
        <v>0</v>
      </c>
      <c r="R154" s="158">
        <f t="shared" si="30"/>
        <v>0</v>
      </c>
      <c r="S154" s="158">
        <f t="shared" si="31"/>
        <v>0</v>
      </c>
      <c r="T154" s="158">
        <f t="shared" si="32"/>
        <v>0</v>
      </c>
      <c r="U154" s="63" t="e">
        <f t="shared" si="33"/>
        <v>#NUM!</v>
      </c>
      <c r="V154" s="141" t="e">
        <f t="shared" si="34"/>
        <v>#NUM!</v>
      </c>
      <c r="W154" s="158" t="e">
        <f t="shared" si="35"/>
        <v>#NUM!</v>
      </c>
      <c r="X154" s="158" t="e">
        <f t="shared" si="36"/>
        <v>#NUM!</v>
      </c>
      <c r="Y154" s="158" t="e">
        <f t="shared" si="37"/>
        <v>#NUM!</v>
      </c>
    </row>
    <row r="155" spans="1:25" ht="12.75">
      <c r="A155" s="155">
        <v>0</v>
      </c>
      <c r="B155" s="7">
        <f t="shared" si="41"/>
        <v>0</v>
      </c>
      <c r="C155" s="7" t="e">
        <f t="shared" si="23"/>
        <v>#NUM!</v>
      </c>
      <c r="D155" s="156" t="e">
        <f t="shared" si="42"/>
        <v>#NUM!</v>
      </c>
      <c r="E155" s="157">
        <f t="shared" si="38"/>
        <v>100</v>
      </c>
      <c r="F155" s="155">
        <f t="shared" si="24"/>
        <v>0</v>
      </c>
      <c r="G155" s="155"/>
      <c r="H155" s="161">
        <f t="shared" si="25"/>
        <v>0</v>
      </c>
      <c r="I155" s="155" t="e">
        <f t="shared" si="22"/>
        <v>#NUM!</v>
      </c>
      <c r="J155" s="158" t="e">
        <f t="shared" si="26"/>
        <v>#NUM!</v>
      </c>
      <c r="K155" s="158" t="e">
        <f t="shared" si="27"/>
        <v>#NUM!</v>
      </c>
      <c r="L155" s="158" t="e">
        <f t="shared" si="28"/>
        <v>#NUM!</v>
      </c>
      <c r="M155" s="179" t="e">
        <f t="shared" si="39"/>
        <v>#NUM!</v>
      </c>
      <c r="N155" s="155">
        <v>0</v>
      </c>
      <c r="O155" s="159">
        <f t="shared" si="40"/>
        <v>0</v>
      </c>
      <c r="Q155" s="155">
        <f t="shared" si="29"/>
        <v>0</v>
      </c>
      <c r="R155" s="158">
        <f t="shared" si="30"/>
        <v>0</v>
      </c>
      <c r="S155" s="158">
        <f t="shared" si="31"/>
        <v>0</v>
      </c>
      <c r="T155" s="158">
        <f t="shared" si="32"/>
        <v>0</v>
      </c>
      <c r="U155" s="63" t="e">
        <f t="shared" si="33"/>
        <v>#NUM!</v>
      </c>
      <c r="V155" s="141" t="e">
        <f t="shared" si="34"/>
        <v>#NUM!</v>
      </c>
      <c r="W155" s="158" t="e">
        <f t="shared" si="35"/>
        <v>#NUM!</v>
      </c>
      <c r="X155" s="158" t="e">
        <f t="shared" si="36"/>
        <v>#NUM!</v>
      </c>
      <c r="Y155" s="158" t="e">
        <f t="shared" si="37"/>
        <v>#NUM!</v>
      </c>
    </row>
    <row r="156" spans="1:25" ht="12.75">
      <c r="A156" s="155">
        <v>0</v>
      </c>
      <c r="B156" s="7">
        <f t="shared" si="41"/>
        <v>0</v>
      </c>
      <c r="C156" s="7" t="e">
        <f t="shared" si="23"/>
        <v>#NUM!</v>
      </c>
      <c r="D156" s="156" t="e">
        <f t="shared" si="42"/>
        <v>#NUM!</v>
      </c>
      <c r="E156" s="157">
        <f t="shared" si="38"/>
        <v>100</v>
      </c>
      <c r="F156" s="155">
        <f t="shared" si="24"/>
        <v>0</v>
      </c>
      <c r="G156" s="155"/>
      <c r="H156" s="161">
        <f t="shared" si="25"/>
        <v>0</v>
      </c>
      <c r="I156" s="155" t="e">
        <f t="shared" si="22"/>
        <v>#NUM!</v>
      </c>
      <c r="J156" s="158" t="e">
        <f t="shared" si="26"/>
        <v>#NUM!</v>
      </c>
      <c r="K156" s="158" t="e">
        <f t="shared" si="27"/>
        <v>#NUM!</v>
      </c>
      <c r="L156" s="158" t="e">
        <f t="shared" si="28"/>
        <v>#NUM!</v>
      </c>
      <c r="M156" s="179" t="e">
        <f t="shared" si="39"/>
        <v>#NUM!</v>
      </c>
      <c r="N156" s="155">
        <v>0</v>
      </c>
      <c r="O156" s="159">
        <f t="shared" si="40"/>
        <v>0</v>
      </c>
      <c r="Q156" s="155">
        <f t="shared" si="29"/>
        <v>0</v>
      </c>
      <c r="R156" s="158">
        <f t="shared" si="30"/>
        <v>0</v>
      </c>
      <c r="S156" s="158">
        <f t="shared" si="31"/>
        <v>0</v>
      </c>
      <c r="T156" s="158">
        <f t="shared" si="32"/>
        <v>0</v>
      </c>
      <c r="U156" s="63" t="e">
        <f t="shared" si="33"/>
        <v>#NUM!</v>
      </c>
      <c r="V156" s="141" t="e">
        <f t="shared" si="34"/>
        <v>#NUM!</v>
      </c>
      <c r="W156" s="158" t="e">
        <f t="shared" si="35"/>
        <v>#NUM!</v>
      </c>
      <c r="X156" s="158" t="e">
        <f t="shared" si="36"/>
        <v>#NUM!</v>
      </c>
      <c r="Y156" s="158" t="e">
        <f t="shared" si="37"/>
        <v>#NUM!</v>
      </c>
    </row>
    <row r="157" spans="1:25" ht="12.75">
      <c r="A157" s="155">
        <v>0</v>
      </c>
      <c r="B157" s="7">
        <f t="shared" si="41"/>
        <v>0</v>
      </c>
      <c r="C157" s="7" t="e">
        <f t="shared" si="23"/>
        <v>#NUM!</v>
      </c>
      <c r="D157" s="156" t="e">
        <f t="shared" si="42"/>
        <v>#NUM!</v>
      </c>
      <c r="E157" s="157">
        <f t="shared" si="38"/>
        <v>100</v>
      </c>
      <c r="F157" s="155">
        <f t="shared" si="24"/>
        <v>0</v>
      </c>
      <c r="G157" s="155"/>
      <c r="H157" s="161">
        <f t="shared" si="25"/>
        <v>0</v>
      </c>
      <c r="I157" s="155" t="e">
        <f t="shared" si="22"/>
        <v>#NUM!</v>
      </c>
      <c r="J157" s="158" t="e">
        <f t="shared" si="26"/>
        <v>#NUM!</v>
      </c>
      <c r="K157" s="158" t="e">
        <f t="shared" si="27"/>
        <v>#NUM!</v>
      </c>
      <c r="L157" s="158" t="e">
        <f t="shared" si="28"/>
        <v>#NUM!</v>
      </c>
      <c r="M157" s="179" t="e">
        <f t="shared" si="39"/>
        <v>#NUM!</v>
      </c>
      <c r="N157" s="155">
        <v>0</v>
      </c>
      <c r="O157" s="159">
        <f t="shared" si="40"/>
        <v>0</v>
      </c>
      <c r="Q157" s="155">
        <f t="shared" si="29"/>
        <v>0</v>
      </c>
      <c r="R157" s="158">
        <f t="shared" si="30"/>
        <v>0</v>
      </c>
      <c r="S157" s="158">
        <f t="shared" si="31"/>
        <v>0</v>
      </c>
      <c r="T157" s="158">
        <f t="shared" si="32"/>
        <v>0</v>
      </c>
      <c r="U157" s="63" t="e">
        <f t="shared" si="33"/>
        <v>#NUM!</v>
      </c>
      <c r="V157" s="141" t="e">
        <f t="shared" si="34"/>
        <v>#NUM!</v>
      </c>
      <c r="W157" s="158" t="e">
        <f t="shared" si="35"/>
        <v>#NUM!</v>
      </c>
      <c r="X157" s="158" t="e">
        <f t="shared" si="36"/>
        <v>#NUM!</v>
      </c>
      <c r="Y157" s="158" t="e">
        <f t="shared" si="37"/>
        <v>#NUM!</v>
      </c>
    </row>
    <row r="158" spans="1:25" ht="12.75">
      <c r="A158" s="155">
        <v>0</v>
      </c>
      <c r="B158" s="7">
        <f t="shared" si="41"/>
        <v>0</v>
      </c>
      <c r="C158" s="7" t="e">
        <f t="shared" si="23"/>
        <v>#NUM!</v>
      </c>
      <c r="D158" s="156" t="e">
        <f t="shared" si="42"/>
        <v>#NUM!</v>
      </c>
      <c r="E158" s="157">
        <f t="shared" si="38"/>
        <v>100</v>
      </c>
      <c r="F158" s="155">
        <f t="shared" si="24"/>
        <v>0</v>
      </c>
      <c r="G158" s="155"/>
      <c r="H158" s="161">
        <f t="shared" si="25"/>
        <v>0</v>
      </c>
      <c r="I158" s="155" t="e">
        <f aca="true" t="shared" si="43" ref="I158:I221">D158*F158</f>
        <v>#NUM!</v>
      </c>
      <c r="J158" s="158" t="e">
        <f t="shared" si="26"/>
        <v>#NUM!</v>
      </c>
      <c r="K158" s="158" t="e">
        <f t="shared" si="27"/>
        <v>#NUM!</v>
      </c>
      <c r="L158" s="158" t="e">
        <f t="shared" si="28"/>
        <v>#NUM!</v>
      </c>
      <c r="M158" s="179" t="e">
        <f t="shared" si="39"/>
        <v>#NUM!</v>
      </c>
      <c r="N158" s="155">
        <v>0</v>
      </c>
      <c r="O158" s="159">
        <f t="shared" si="40"/>
        <v>0</v>
      </c>
      <c r="Q158" s="155">
        <f t="shared" si="29"/>
        <v>0</v>
      </c>
      <c r="R158" s="158">
        <f t="shared" si="30"/>
        <v>0</v>
      </c>
      <c r="S158" s="158">
        <f t="shared" si="31"/>
        <v>0</v>
      </c>
      <c r="T158" s="158">
        <f t="shared" si="32"/>
        <v>0</v>
      </c>
      <c r="U158" s="63" t="e">
        <f t="shared" si="33"/>
        <v>#NUM!</v>
      </c>
      <c r="V158" s="141" t="e">
        <f t="shared" si="34"/>
        <v>#NUM!</v>
      </c>
      <c r="W158" s="158" t="e">
        <f t="shared" si="35"/>
        <v>#NUM!</v>
      </c>
      <c r="X158" s="158" t="e">
        <f t="shared" si="36"/>
        <v>#NUM!</v>
      </c>
      <c r="Y158" s="158" t="e">
        <f t="shared" si="37"/>
        <v>#NUM!</v>
      </c>
    </row>
    <row r="159" spans="1:25" ht="12.75">
      <c r="A159" s="155">
        <v>0</v>
      </c>
      <c r="B159" s="7">
        <f t="shared" si="41"/>
        <v>0</v>
      </c>
      <c r="C159" s="7" t="e">
        <f aca="true" t="shared" si="44" ref="C159:C222">IF(A159=0,IF(B159&gt;0,IF(C158&lt;10,10,-LOG(0,2)),-LOG(0,2)),-LOG(A159,2))</f>
        <v>#NUM!</v>
      </c>
      <c r="D159" s="156" t="e">
        <f t="shared" si="42"/>
        <v>#NUM!</v>
      </c>
      <c r="E159" s="157">
        <f t="shared" si="38"/>
        <v>100</v>
      </c>
      <c r="F159" s="155">
        <f aca="true" t="shared" si="45" ref="F159:F222">(G159*100)/$A$10</f>
        <v>0</v>
      </c>
      <c r="G159" s="155"/>
      <c r="H159" s="161">
        <f aca="true" t="shared" si="46" ref="H159:H222">A159*1000</f>
        <v>0</v>
      </c>
      <c r="I159" s="155" t="e">
        <f t="shared" si="43"/>
        <v>#NUM!</v>
      </c>
      <c r="J159" s="158" t="e">
        <f aca="true" t="shared" si="47" ref="J159:J222">(F159)*(D159-$B$4)^2</f>
        <v>#NUM!</v>
      </c>
      <c r="K159" s="158" t="e">
        <f aca="true" t="shared" si="48" ref="K159:K222">(F159)*(D159-$B$4)^3</f>
        <v>#NUM!</v>
      </c>
      <c r="L159" s="158" t="e">
        <f aca="true" t="shared" si="49" ref="L159:L222">(F159)*(D159-$B$4)^4</f>
        <v>#NUM!</v>
      </c>
      <c r="M159" s="179" t="e">
        <f t="shared" si="39"/>
        <v>#NUM!</v>
      </c>
      <c r="N159" s="155">
        <v>0</v>
      </c>
      <c r="O159" s="159">
        <f t="shared" si="40"/>
        <v>0</v>
      </c>
      <c r="Q159" s="155">
        <f aca="true" t="shared" si="50" ref="Q159:Q222">(B159*1000)*F159</f>
        <v>0</v>
      </c>
      <c r="R159" s="158">
        <f aca="true" t="shared" si="51" ref="R159:R222">(F159)*((B159*1000)-$B$15)^2</f>
        <v>0</v>
      </c>
      <c r="S159" s="158">
        <f aca="true" t="shared" si="52" ref="S159:S222">(F159)*((B159*1000)-$B$15)^3</f>
        <v>0</v>
      </c>
      <c r="T159" s="158">
        <f aca="true" t="shared" si="53" ref="T159:T222">(F159)*((B159*1000)-$B$15)^4</f>
        <v>0</v>
      </c>
      <c r="U159" s="63" t="e">
        <f aca="true" t="shared" si="54" ref="U159:U222">LOG(((2^(-D159))*1000),10)</f>
        <v>#NUM!</v>
      </c>
      <c r="V159" s="141" t="e">
        <f aca="true" t="shared" si="55" ref="V159:V222">U159*F159</f>
        <v>#NUM!</v>
      </c>
      <c r="W159" s="158" t="e">
        <f aca="true" t="shared" si="56" ref="W159:W222">(F159)*(U159-LOG($E$15))^2</f>
        <v>#NUM!</v>
      </c>
      <c r="X159" s="158" t="e">
        <f aca="true" t="shared" si="57" ref="X159:X222">(F159)*(U159-LOG($E$15))^3</f>
        <v>#NUM!</v>
      </c>
      <c r="Y159" s="158" t="e">
        <f aca="true" t="shared" si="58" ref="Y159:Y222">(F159)*(U159-LOG($E$15))^4</f>
        <v>#NUM!</v>
      </c>
    </row>
    <row r="160" spans="1:25" ht="12.75">
      <c r="A160" s="155">
        <v>0</v>
      </c>
      <c r="B160" s="7">
        <f t="shared" si="41"/>
        <v>0</v>
      </c>
      <c r="C160" s="7" t="e">
        <f t="shared" si="44"/>
        <v>#NUM!</v>
      </c>
      <c r="D160" s="156" t="e">
        <f t="shared" si="42"/>
        <v>#NUM!</v>
      </c>
      <c r="E160" s="157">
        <f aca="true" t="shared" si="59" ref="E160:E223">F160+E159</f>
        <v>100</v>
      </c>
      <c r="F160" s="155">
        <f t="shared" si="45"/>
        <v>0</v>
      </c>
      <c r="G160" s="155"/>
      <c r="H160" s="161">
        <f t="shared" si="46"/>
        <v>0</v>
      </c>
      <c r="I160" s="155" t="e">
        <f t="shared" si="43"/>
        <v>#NUM!</v>
      </c>
      <c r="J160" s="158" t="e">
        <f t="shared" si="47"/>
        <v>#NUM!</v>
      </c>
      <c r="K160" s="158" t="e">
        <f t="shared" si="48"/>
        <v>#NUM!</v>
      </c>
      <c r="L160" s="158" t="e">
        <f t="shared" si="49"/>
        <v>#NUM!</v>
      </c>
      <c r="M160" s="179" t="e">
        <f aca="true" t="shared" si="60" ref="M160:M223">((2^(-D160))*1000)</f>
        <v>#NUM!</v>
      </c>
      <c r="N160" s="155">
        <v>0</v>
      </c>
      <c r="O160" s="159">
        <f aca="true" t="shared" si="61" ref="O160:O223">(N160*100)/$A$13</f>
        <v>0</v>
      </c>
      <c r="Q160" s="155">
        <f t="shared" si="50"/>
        <v>0</v>
      </c>
      <c r="R160" s="158">
        <f t="shared" si="51"/>
        <v>0</v>
      </c>
      <c r="S160" s="158">
        <f t="shared" si="52"/>
        <v>0</v>
      </c>
      <c r="T160" s="158">
        <f t="shared" si="53"/>
        <v>0</v>
      </c>
      <c r="U160" s="63" t="e">
        <f t="shared" si="54"/>
        <v>#NUM!</v>
      </c>
      <c r="V160" s="141" t="e">
        <f t="shared" si="55"/>
        <v>#NUM!</v>
      </c>
      <c r="W160" s="158" t="e">
        <f t="shared" si="56"/>
        <v>#NUM!</v>
      </c>
      <c r="X160" s="158" t="e">
        <f t="shared" si="57"/>
        <v>#NUM!</v>
      </c>
      <c r="Y160" s="158" t="e">
        <f t="shared" si="58"/>
        <v>#NUM!</v>
      </c>
    </row>
    <row r="161" spans="1:25" ht="12.75">
      <c r="A161" s="155">
        <v>0</v>
      </c>
      <c r="B161" s="7">
        <f aca="true" t="shared" si="62" ref="B161:B224">IF(A161=0,IF(A160&gt;0,IF(B160&gt;0.001,((A160+(2^(-10)))/2),0),0),(A160+A161)/2)</f>
        <v>0</v>
      </c>
      <c r="C161" s="7" t="e">
        <f t="shared" si="44"/>
        <v>#NUM!</v>
      </c>
      <c r="D161" s="156" t="e">
        <f t="shared" si="42"/>
        <v>#NUM!</v>
      </c>
      <c r="E161" s="157">
        <f t="shared" si="59"/>
        <v>100</v>
      </c>
      <c r="F161" s="155">
        <f t="shared" si="45"/>
        <v>0</v>
      </c>
      <c r="G161" s="155"/>
      <c r="H161" s="161">
        <f t="shared" si="46"/>
        <v>0</v>
      </c>
      <c r="I161" s="155" t="e">
        <f t="shared" si="43"/>
        <v>#NUM!</v>
      </c>
      <c r="J161" s="158" t="e">
        <f t="shared" si="47"/>
        <v>#NUM!</v>
      </c>
      <c r="K161" s="158" t="e">
        <f t="shared" si="48"/>
        <v>#NUM!</v>
      </c>
      <c r="L161" s="158" t="e">
        <f t="shared" si="49"/>
        <v>#NUM!</v>
      </c>
      <c r="M161" s="179" t="e">
        <f t="shared" si="60"/>
        <v>#NUM!</v>
      </c>
      <c r="N161" s="155">
        <v>0</v>
      </c>
      <c r="O161" s="159">
        <f t="shared" si="61"/>
        <v>0</v>
      </c>
      <c r="Q161" s="155">
        <f t="shared" si="50"/>
        <v>0</v>
      </c>
      <c r="R161" s="158">
        <f t="shared" si="51"/>
        <v>0</v>
      </c>
      <c r="S161" s="158">
        <f t="shared" si="52"/>
        <v>0</v>
      </c>
      <c r="T161" s="158">
        <f t="shared" si="53"/>
        <v>0</v>
      </c>
      <c r="U161" s="63" t="e">
        <f t="shared" si="54"/>
        <v>#NUM!</v>
      </c>
      <c r="V161" s="141" t="e">
        <f t="shared" si="55"/>
        <v>#NUM!</v>
      </c>
      <c r="W161" s="158" t="e">
        <f t="shared" si="56"/>
        <v>#NUM!</v>
      </c>
      <c r="X161" s="158" t="e">
        <f t="shared" si="57"/>
        <v>#NUM!</v>
      </c>
      <c r="Y161" s="158" t="e">
        <f t="shared" si="58"/>
        <v>#NUM!</v>
      </c>
    </row>
    <row r="162" spans="1:25" ht="12.75">
      <c r="A162" s="155">
        <v>0</v>
      </c>
      <c r="B162" s="7">
        <f t="shared" si="62"/>
        <v>0</v>
      </c>
      <c r="C162" s="7" t="e">
        <f t="shared" si="44"/>
        <v>#NUM!</v>
      </c>
      <c r="D162" s="156" t="e">
        <f t="shared" si="42"/>
        <v>#NUM!</v>
      </c>
      <c r="E162" s="157">
        <f t="shared" si="59"/>
        <v>100</v>
      </c>
      <c r="F162" s="155">
        <f t="shared" si="45"/>
        <v>0</v>
      </c>
      <c r="G162" s="155"/>
      <c r="H162" s="161">
        <f t="shared" si="46"/>
        <v>0</v>
      </c>
      <c r="I162" s="155" t="e">
        <f t="shared" si="43"/>
        <v>#NUM!</v>
      </c>
      <c r="J162" s="158" t="e">
        <f t="shared" si="47"/>
        <v>#NUM!</v>
      </c>
      <c r="K162" s="158" t="e">
        <f t="shared" si="48"/>
        <v>#NUM!</v>
      </c>
      <c r="L162" s="158" t="e">
        <f t="shared" si="49"/>
        <v>#NUM!</v>
      </c>
      <c r="M162" s="179" t="e">
        <f t="shared" si="60"/>
        <v>#NUM!</v>
      </c>
      <c r="N162" s="155">
        <v>0</v>
      </c>
      <c r="O162" s="159">
        <f t="shared" si="61"/>
        <v>0</v>
      </c>
      <c r="Q162" s="155">
        <f t="shared" si="50"/>
        <v>0</v>
      </c>
      <c r="R162" s="158">
        <f t="shared" si="51"/>
        <v>0</v>
      </c>
      <c r="S162" s="158">
        <f t="shared" si="52"/>
        <v>0</v>
      </c>
      <c r="T162" s="158">
        <f t="shared" si="53"/>
        <v>0</v>
      </c>
      <c r="U162" s="63" t="e">
        <f t="shared" si="54"/>
        <v>#NUM!</v>
      </c>
      <c r="V162" s="141" t="e">
        <f t="shared" si="55"/>
        <v>#NUM!</v>
      </c>
      <c r="W162" s="158" t="e">
        <f t="shared" si="56"/>
        <v>#NUM!</v>
      </c>
      <c r="X162" s="158" t="e">
        <f t="shared" si="57"/>
        <v>#NUM!</v>
      </c>
      <c r="Y162" s="158" t="e">
        <f t="shared" si="58"/>
        <v>#NUM!</v>
      </c>
    </row>
    <row r="163" spans="1:25" ht="12.75">
      <c r="A163" s="155">
        <v>0</v>
      </c>
      <c r="B163" s="7">
        <f t="shared" si="62"/>
        <v>0</v>
      </c>
      <c r="C163" s="7" t="e">
        <f t="shared" si="44"/>
        <v>#NUM!</v>
      </c>
      <c r="D163" s="156" t="e">
        <f t="shared" si="42"/>
        <v>#NUM!</v>
      </c>
      <c r="E163" s="157">
        <f t="shared" si="59"/>
        <v>100</v>
      </c>
      <c r="F163" s="155">
        <f t="shared" si="45"/>
        <v>0</v>
      </c>
      <c r="G163" s="155"/>
      <c r="H163" s="161">
        <f t="shared" si="46"/>
        <v>0</v>
      </c>
      <c r="I163" s="155" t="e">
        <f t="shared" si="43"/>
        <v>#NUM!</v>
      </c>
      <c r="J163" s="158" t="e">
        <f t="shared" si="47"/>
        <v>#NUM!</v>
      </c>
      <c r="K163" s="158" t="e">
        <f t="shared" si="48"/>
        <v>#NUM!</v>
      </c>
      <c r="L163" s="158" t="e">
        <f t="shared" si="49"/>
        <v>#NUM!</v>
      </c>
      <c r="M163" s="179" t="e">
        <f t="shared" si="60"/>
        <v>#NUM!</v>
      </c>
      <c r="N163" s="155">
        <v>0</v>
      </c>
      <c r="O163" s="159">
        <f t="shared" si="61"/>
        <v>0</v>
      </c>
      <c r="Q163" s="155">
        <f t="shared" si="50"/>
        <v>0</v>
      </c>
      <c r="R163" s="158">
        <f t="shared" si="51"/>
        <v>0</v>
      </c>
      <c r="S163" s="158">
        <f t="shared" si="52"/>
        <v>0</v>
      </c>
      <c r="T163" s="158">
        <f t="shared" si="53"/>
        <v>0</v>
      </c>
      <c r="U163" s="63" t="e">
        <f t="shared" si="54"/>
        <v>#NUM!</v>
      </c>
      <c r="V163" s="141" t="e">
        <f t="shared" si="55"/>
        <v>#NUM!</v>
      </c>
      <c r="W163" s="158" t="e">
        <f t="shared" si="56"/>
        <v>#NUM!</v>
      </c>
      <c r="X163" s="158" t="e">
        <f t="shared" si="57"/>
        <v>#NUM!</v>
      </c>
      <c r="Y163" s="158" t="e">
        <f t="shared" si="58"/>
        <v>#NUM!</v>
      </c>
    </row>
    <row r="164" spans="1:25" ht="12.75">
      <c r="A164" s="155">
        <v>0</v>
      </c>
      <c r="B164" s="7">
        <f t="shared" si="62"/>
        <v>0</v>
      </c>
      <c r="C164" s="7" t="e">
        <f t="shared" si="44"/>
        <v>#NUM!</v>
      </c>
      <c r="D164" s="156" t="e">
        <f t="shared" si="42"/>
        <v>#NUM!</v>
      </c>
      <c r="E164" s="157">
        <f t="shared" si="59"/>
        <v>100</v>
      </c>
      <c r="F164" s="155">
        <f t="shared" si="45"/>
        <v>0</v>
      </c>
      <c r="G164" s="155"/>
      <c r="H164" s="161">
        <f t="shared" si="46"/>
        <v>0</v>
      </c>
      <c r="I164" s="155" t="e">
        <f t="shared" si="43"/>
        <v>#NUM!</v>
      </c>
      <c r="J164" s="158" t="e">
        <f t="shared" si="47"/>
        <v>#NUM!</v>
      </c>
      <c r="K164" s="158" t="e">
        <f t="shared" si="48"/>
        <v>#NUM!</v>
      </c>
      <c r="L164" s="158" t="e">
        <f t="shared" si="49"/>
        <v>#NUM!</v>
      </c>
      <c r="M164" s="179" t="e">
        <f t="shared" si="60"/>
        <v>#NUM!</v>
      </c>
      <c r="N164" s="155">
        <v>0</v>
      </c>
      <c r="O164" s="159">
        <f t="shared" si="61"/>
        <v>0</v>
      </c>
      <c r="Q164" s="155">
        <f t="shared" si="50"/>
        <v>0</v>
      </c>
      <c r="R164" s="158">
        <f t="shared" si="51"/>
        <v>0</v>
      </c>
      <c r="S164" s="158">
        <f t="shared" si="52"/>
        <v>0</v>
      </c>
      <c r="T164" s="158">
        <f t="shared" si="53"/>
        <v>0</v>
      </c>
      <c r="U164" s="63" t="e">
        <f t="shared" si="54"/>
        <v>#NUM!</v>
      </c>
      <c r="V164" s="141" t="e">
        <f t="shared" si="55"/>
        <v>#NUM!</v>
      </c>
      <c r="W164" s="158" t="e">
        <f t="shared" si="56"/>
        <v>#NUM!</v>
      </c>
      <c r="X164" s="158" t="e">
        <f t="shared" si="57"/>
        <v>#NUM!</v>
      </c>
      <c r="Y164" s="158" t="e">
        <f t="shared" si="58"/>
        <v>#NUM!</v>
      </c>
    </row>
    <row r="165" spans="1:25" ht="12.75">
      <c r="A165" s="155">
        <v>0</v>
      </c>
      <c r="B165" s="7">
        <f t="shared" si="62"/>
        <v>0</v>
      </c>
      <c r="C165" s="7" t="e">
        <f t="shared" si="44"/>
        <v>#NUM!</v>
      </c>
      <c r="D165" s="156" t="e">
        <f t="shared" si="42"/>
        <v>#NUM!</v>
      </c>
      <c r="E165" s="157">
        <f t="shared" si="59"/>
        <v>100</v>
      </c>
      <c r="F165" s="155">
        <f t="shared" si="45"/>
        <v>0</v>
      </c>
      <c r="G165" s="155"/>
      <c r="H165" s="161">
        <f t="shared" si="46"/>
        <v>0</v>
      </c>
      <c r="I165" s="155" t="e">
        <f t="shared" si="43"/>
        <v>#NUM!</v>
      </c>
      <c r="J165" s="158" t="e">
        <f t="shared" si="47"/>
        <v>#NUM!</v>
      </c>
      <c r="K165" s="158" t="e">
        <f t="shared" si="48"/>
        <v>#NUM!</v>
      </c>
      <c r="L165" s="158" t="e">
        <f t="shared" si="49"/>
        <v>#NUM!</v>
      </c>
      <c r="M165" s="179" t="e">
        <f t="shared" si="60"/>
        <v>#NUM!</v>
      </c>
      <c r="N165" s="155">
        <v>0</v>
      </c>
      <c r="O165" s="159">
        <f t="shared" si="61"/>
        <v>0</v>
      </c>
      <c r="Q165" s="155">
        <f t="shared" si="50"/>
        <v>0</v>
      </c>
      <c r="R165" s="158">
        <f t="shared" si="51"/>
        <v>0</v>
      </c>
      <c r="S165" s="158">
        <f t="shared" si="52"/>
        <v>0</v>
      </c>
      <c r="T165" s="158">
        <f t="shared" si="53"/>
        <v>0</v>
      </c>
      <c r="U165" s="63" t="e">
        <f t="shared" si="54"/>
        <v>#NUM!</v>
      </c>
      <c r="V165" s="141" t="e">
        <f t="shared" si="55"/>
        <v>#NUM!</v>
      </c>
      <c r="W165" s="158" t="e">
        <f t="shared" si="56"/>
        <v>#NUM!</v>
      </c>
      <c r="X165" s="158" t="e">
        <f t="shared" si="57"/>
        <v>#NUM!</v>
      </c>
      <c r="Y165" s="158" t="e">
        <f t="shared" si="58"/>
        <v>#NUM!</v>
      </c>
    </row>
    <row r="166" spans="1:25" ht="12.75">
      <c r="A166" s="155">
        <v>0</v>
      </c>
      <c r="B166" s="7">
        <f t="shared" si="62"/>
        <v>0</v>
      </c>
      <c r="C166" s="7" t="e">
        <f t="shared" si="44"/>
        <v>#NUM!</v>
      </c>
      <c r="D166" s="156" t="e">
        <f t="shared" si="42"/>
        <v>#NUM!</v>
      </c>
      <c r="E166" s="157">
        <f t="shared" si="59"/>
        <v>100</v>
      </c>
      <c r="F166" s="155">
        <f t="shared" si="45"/>
        <v>0</v>
      </c>
      <c r="G166" s="155"/>
      <c r="H166" s="161">
        <f t="shared" si="46"/>
        <v>0</v>
      </c>
      <c r="I166" s="155" t="e">
        <f t="shared" si="43"/>
        <v>#NUM!</v>
      </c>
      <c r="J166" s="158" t="e">
        <f t="shared" si="47"/>
        <v>#NUM!</v>
      </c>
      <c r="K166" s="158" t="e">
        <f t="shared" si="48"/>
        <v>#NUM!</v>
      </c>
      <c r="L166" s="158" t="e">
        <f t="shared" si="49"/>
        <v>#NUM!</v>
      </c>
      <c r="M166" s="179" t="e">
        <f t="shared" si="60"/>
        <v>#NUM!</v>
      </c>
      <c r="N166" s="155">
        <v>0</v>
      </c>
      <c r="O166" s="159">
        <f t="shared" si="61"/>
        <v>0</v>
      </c>
      <c r="Q166" s="155">
        <f t="shared" si="50"/>
        <v>0</v>
      </c>
      <c r="R166" s="158">
        <f t="shared" si="51"/>
        <v>0</v>
      </c>
      <c r="S166" s="158">
        <f t="shared" si="52"/>
        <v>0</v>
      </c>
      <c r="T166" s="158">
        <f t="shared" si="53"/>
        <v>0</v>
      </c>
      <c r="U166" s="63" t="e">
        <f t="shared" si="54"/>
        <v>#NUM!</v>
      </c>
      <c r="V166" s="141" t="e">
        <f t="shared" si="55"/>
        <v>#NUM!</v>
      </c>
      <c r="W166" s="158" t="e">
        <f t="shared" si="56"/>
        <v>#NUM!</v>
      </c>
      <c r="X166" s="158" t="e">
        <f t="shared" si="57"/>
        <v>#NUM!</v>
      </c>
      <c r="Y166" s="158" t="e">
        <f t="shared" si="58"/>
        <v>#NUM!</v>
      </c>
    </row>
    <row r="167" spans="1:25" ht="12.75">
      <c r="A167" s="155">
        <v>0</v>
      </c>
      <c r="B167" s="7">
        <f t="shared" si="62"/>
        <v>0</v>
      </c>
      <c r="C167" s="7" t="e">
        <f t="shared" si="44"/>
        <v>#NUM!</v>
      </c>
      <c r="D167" s="156" t="e">
        <f t="shared" si="42"/>
        <v>#NUM!</v>
      </c>
      <c r="E167" s="157">
        <f t="shared" si="59"/>
        <v>100</v>
      </c>
      <c r="F167" s="155">
        <f t="shared" si="45"/>
        <v>0</v>
      </c>
      <c r="G167" s="155"/>
      <c r="H167" s="161">
        <f t="shared" si="46"/>
        <v>0</v>
      </c>
      <c r="I167" s="155" t="e">
        <f t="shared" si="43"/>
        <v>#NUM!</v>
      </c>
      <c r="J167" s="158" t="e">
        <f t="shared" si="47"/>
        <v>#NUM!</v>
      </c>
      <c r="K167" s="158" t="e">
        <f t="shared" si="48"/>
        <v>#NUM!</v>
      </c>
      <c r="L167" s="158" t="e">
        <f t="shared" si="49"/>
        <v>#NUM!</v>
      </c>
      <c r="M167" s="179" t="e">
        <f t="shared" si="60"/>
        <v>#NUM!</v>
      </c>
      <c r="N167" s="155">
        <v>0</v>
      </c>
      <c r="O167" s="159">
        <f t="shared" si="61"/>
        <v>0</v>
      </c>
      <c r="Q167" s="155">
        <f t="shared" si="50"/>
        <v>0</v>
      </c>
      <c r="R167" s="158">
        <f t="shared" si="51"/>
        <v>0</v>
      </c>
      <c r="S167" s="158">
        <f t="shared" si="52"/>
        <v>0</v>
      </c>
      <c r="T167" s="158">
        <f t="shared" si="53"/>
        <v>0</v>
      </c>
      <c r="U167" s="63" t="e">
        <f t="shared" si="54"/>
        <v>#NUM!</v>
      </c>
      <c r="V167" s="141" t="e">
        <f t="shared" si="55"/>
        <v>#NUM!</v>
      </c>
      <c r="W167" s="158" t="e">
        <f t="shared" si="56"/>
        <v>#NUM!</v>
      </c>
      <c r="X167" s="158" t="e">
        <f t="shared" si="57"/>
        <v>#NUM!</v>
      </c>
      <c r="Y167" s="158" t="e">
        <f t="shared" si="58"/>
        <v>#NUM!</v>
      </c>
    </row>
    <row r="168" spans="1:25" ht="12.75">
      <c r="A168" s="155">
        <v>0</v>
      </c>
      <c r="B168" s="7">
        <f t="shared" si="62"/>
        <v>0</v>
      </c>
      <c r="C168" s="7" t="e">
        <f t="shared" si="44"/>
        <v>#NUM!</v>
      </c>
      <c r="D168" s="156" t="e">
        <f t="shared" si="42"/>
        <v>#NUM!</v>
      </c>
      <c r="E168" s="157">
        <f t="shared" si="59"/>
        <v>100</v>
      </c>
      <c r="F168" s="155">
        <f t="shared" si="45"/>
        <v>0</v>
      </c>
      <c r="G168" s="155"/>
      <c r="H168" s="161">
        <f t="shared" si="46"/>
        <v>0</v>
      </c>
      <c r="I168" s="155" t="e">
        <f t="shared" si="43"/>
        <v>#NUM!</v>
      </c>
      <c r="J168" s="158" t="e">
        <f t="shared" si="47"/>
        <v>#NUM!</v>
      </c>
      <c r="K168" s="158" t="e">
        <f t="shared" si="48"/>
        <v>#NUM!</v>
      </c>
      <c r="L168" s="158" t="e">
        <f t="shared" si="49"/>
        <v>#NUM!</v>
      </c>
      <c r="M168" s="179" t="e">
        <f t="shared" si="60"/>
        <v>#NUM!</v>
      </c>
      <c r="N168" s="155">
        <v>0</v>
      </c>
      <c r="O168" s="159">
        <f t="shared" si="61"/>
        <v>0</v>
      </c>
      <c r="Q168" s="155">
        <f t="shared" si="50"/>
        <v>0</v>
      </c>
      <c r="R168" s="158">
        <f t="shared" si="51"/>
        <v>0</v>
      </c>
      <c r="S168" s="158">
        <f t="shared" si="52"/>
        <v>0</v>
      </c>
      <c r="T168" s="158">
        <f t="shared" si="53"/>
        <v>0</v>
      </c>
      <c r="U168" s="63" t="e">
        <f t="shared" si="54"/>
        <v>#NUM!</v>
      </c>
      <c r="V168" s="141" t="e">
        <f t="shared" si="55"/>
        <v>#NUM!</v>
      </c>
      <c r="W168" s="158" t="e">
        <f t="shared" si="56"/>
        <v>#NUM!</v>
      </c>
      <c r="X168" s="158" t="e">
        <f t="shared" si="57"/>
        <v>#NUM!</v>
      </c>
      <c r="Y168" s="158" t="e">
        <f t="shared" si="58"/>
        <v>#NUM!</v>
      </c>
    </row>
    <row r="169" spans="1:25" ht="12.75">
      <c r="A169" s="155">
        <v>0</v>
      </c>
      <c r="B169" s="7">
        <f t="shared" si="62"/>
        <v>0</v>
      </c>
      <c r="C169" s="7" t="e">
        <f t="shared" si="44"/>
        <v>#NUM!</v>
      </c>
      <c r="D169" s="156" t="e">
        <f t="shared" si="42"/>
        <v>#NUM!</v>
      </c>
      <c r="E169" s="157">
        <f t="shared" si="59"/>
        <v>100</v>
      </c>
      <c r="F169" s="155">
        <f t="shared" si="45"/>
        <v>0</v>
      </c>
      <c r="G169" s="155"/>
      <c r="H169" s="161">
        <f t="shared" si="46"/>
        <v>0</v>
      </c>
      <c r="I169" s="155" t="e">
        <f t="shared" si="43"/>
        <v>#NUM!</v>
      </c>
      <c r="J169" s="158" t="e">
        <f t="shared" si="47"/>
        <v>#NUM!</v>
      </c>
      <c r="K169" s="158" t="e">
        <f t="shared" si="48"/>
        <v>#NUM!</v>
      </c>
      <c r="L169" s="158" t="e">
        <f t="shared" si="49"/>
        <v>#NUM!</v>
      </c>
      <c r="M169" s="179" t="e">
        <f t="shared" si="60"/>
        <v>#NUM!</v>
      </c>
      <c r="N169" s="155">
        <v>0</v>
      </c>
      <c r="O169" s="159">
        <f t="shared" si="61"/>
        <v>0</v>
      </c>
      <c r="Q169" s="155">
        <f t="shared" si="50"/>
        <v>0</v>
      </c>
      <c r="R169" s="158">
        <f t="shared" si="51"/>
        <v>0</v>
      </c>
      <c r="S169" s="158">
        <f t="shared" si="52"/>
        <v>0</v>
      </c>
      <c r="T169" s="158">
        <f t="shared" si="53"/>
        <v>0</v>
      </c>
      <c r="U169" s="63" t="e">
        <f t="shared" si="54"/>
        <v>#NUM!</v>
      </c>
      <c r="V169" s="141" t="e">
        <f t="shared" si="55"/>
        <v>#NUM!</v>
      </c>
      <c r="W169" s="158" t="e">
        <f t="shared" si="56"/>
        <v>#NUM!</v>
      </c>
      <c r="X169" s="158" t="e">
        <f t="shared" si="57"/>
        <v>#NUM!</v>
      </c>
      <c r="Y169" s="158" t="e">
        <f t="shared" si="58"/>
        <v>#NUM!</v>
      </c>
    </row>
    <row r="170" spans="1:25" ht="12.75">
      <c r="A170" s="155">
        <v>0</v>
      </c>
      <c r="B170" s="7">
        <f t="shared" si="62"/>
        <v>0</v>
      </c>
      <c r="C170" s="7" t="e">
        <f t="shared" si="44"/>
        <v>#NUM!</v>
      </c>
      <c r="D170" s="156" t="e">
        <f t="shared" si="42"/>
        <v>#NUM!</v>
      </c>
      <c r="E170" s="157">
        <f t="shared" si="59"/>
        <v>100</v>
      </c>
      <c r="F170" s="155">
        <f t="shared" si="45"/>
        <v>0</v>
      </c>
      <c r="G170" s="155"/>
      <c r="H170" s="161">
        <f t="shared" si="46"/>
        <v>0</v>
      </c>
      <c r="I170" s="155" t="e">
        <f t="shared" si="43"/>
        <v>#NUM!</v>
      </c>
      <c r="J170" s="158" t="e">
        <f t="shared" si="47"/>
        <v>#NUM!</v>
      </c>
      <c r="K170" s="158" t="e">
        <f t="shared" si="48"/>
        <v>#NUM!</v>
      </c>
      <c r="L170" s="158" t="e">
        <f t="shared" si="49"/>
        <v>#NUM!</v>
      </c>
      <c r="M170" s="179" t="e">
        <f t="shared" si="60"/>
        <v>#NUM!</v>
      </c>
      <c r="N170" s="155">
        <v>0</v>
      </c>
      <c r="O170" s="159">
        <f t="shared" si="61"/>
        <v>0</v>
      </c>
      <c r="Q170" s="155">
        <f t="shared" si="50"/>
        <v>0</v>
      </c>
      <c r="R170" s="158">
        <f t="shared" si="51"/>
        <v>0</v>
      </c>
      <c r="S170" s="158">
        <f t="shared" si="52"/>
        <v>0</v>
      </c>
      <c r="T170" s="158">
        <f t="shared" si="53"/>
        <v>0</v>
      </c>
      <c r="U170" s="63" t="e">
        <f t="shared" si="54"/>
        <v>#NUM!</v>
      </c>
      <c r="V170" s="141" t="e">
        <f t="shared" si="55"/>
        <v>#NUM!</v>
      </c>
      <c r="W170" s="158" t="e">
        <f t="shared" si="56"/>
        <v>#NUM!</v>
      </c>
      <c r="X170" s="158" t="e">
        <f t="shared" si="57"/>
        <v>#NUM!</v>
      </c>
      <c r="Y170" s="158" t="e">
        <f t="shared" si="58"/>
        <v>#NUM!</v>
      </c>
    </row>
    <row r="171" spans="1:25" ht="12.75">
      <c r="A171" s="155">
        <v>0</v>
      </c>
      <c r="B171" s="7">
        <f t="shared" si="62"/>
        <v>0</v>
      </c>
      <c r="C171" s="7" t="e">
        <f t="shared" si="44"/>
        <v>#NUM!</v>
      </c>
      <c r="D171" s="156" t="e">
        <f t="shared" si="42"/>
        <v>#NUM!</v>
      </c>
      <c r="E171" s="157">
        <f t="shared" si="59"/>
        <v>100</v>
      </c>
      <c r="F171" s="155">
        <f t="shared" si="45"/>
        <v>0</v>
      </c>
      <c r="G171" s="155"/>
      <c r="H171" s="161">
        <f t="shared" si="46"/>
        <v>0</v>
      </c>
      <c r="I171" s="155" t="e">
        <f t="shared" si="43"/>
        <v>#NUM!</v>
      </c>
      <c r="J171" s="158" t="e">
        <f t="shared" si="47"/>
        <v>#NUM!</v>
      </c>
      <c r="K171" s="158" t="e">
        <f t="shared" si="48"/>
        <v>#NUM!</v>
      </c>
      <c r="L171" s="158" t="e">
        <f t="shared" si="49"/>
        <v>#NUM!</v>
      </c>
      <c r="M171" s="179" t="e">
        <f t="shared" si="60"/>
        <v>#NUM!</v>
      </c>
      <c r="N171" s="155">
        <v>0</v>
      </c>
      <c r="O171" s="159">
        <f t="shared" si="61"/>
        <v>0</v>
      </c>
      <c r="Q171" s="155">
        <f t="shared" si="50"/>
        <v>0</v>
      </c>
      <c r="R171" s="158">
        <f t="shared" si="51"/>
        <v>0</v>
      </c>
      <c r="S171" s="158">
        <f t="shared" si="52"/>
        <v>0</v>
      </c>
      <c r="T171" s="158">
        <f t="shared" si="53"/>
        <v>0</v>
      </c>
      <c r="U171" s="63" t="e">
        <f t="shared" si="54"/>
        <v>#NUM!</v>
      </c>
      <c r="V171" s="141" t="e">
        <f t="shared" si="55"/>
        <v>#NUM!</v>
      </c>
      <c r="W171" s="158" t="e">
        <f t="shared" si="56"/>
        <v>#NUM!</v>
      </c>
      <c r="X171" s="158" t="e">
        <f t="shared" si="57"/>
        <v>#NUM!</v>
      </c>
      <c r="Y171" s="158" t="e">
        <f t="shared" si="58"/>
        <v>#NUM!</v>
      </c>
    </row>
    <row r="172" spans="1:25" ht="12.75">
      <c r="A172" s="155">
        <v>0</v>
      </c>
      <c r="B172" s="7">
        <f t="shared" si="62"/>
        <v>0</v>
      </c>
      <c r="C172" s="7" t="e">
        <f t="shared" si="44"/>
        <v>#NUM!</v>
      </c>
      <c r="D172" s="156" t="e">
        <f t="shared" si="42"/>
        <v>#NUM!</v>
      </c>
      <c r="E172" s="157">
        <f t="shared" si="59"/>
        <v>100</v>
      </c>
      <c r="F172" s="155">
        <f t="shared" si="45"/>
        <v>0</v>
      </c>
      <c r="G172" s="155"/>
      <c r="H172" s="161">
        <f t="shared" si="46"/>
        <v>0</v>
      </c>
      <c r="I172" s="155" t="e">
        <f t="shared" si="43"/>
        <v>#NUM!</v>
      </c>
      <c r="J172" s="158" t="e">
        <f t="shared" si="47"/>
        <v>#NUM!</v>
      </c>
      <c r="K172" s="158" t="e">
        <f t="shared" si="48"/>
        <v>#NUM!</v>
      </c>
      <c r="L172" s="158" t="e">
        <f t="shared" si="49"/>
        <v>#NUM!</v>
      </c>
      <c r="M172" s="179" t="e">
        <f t="shared" si="60"/>
        <v>#NUM!</v>
      </c>
      <c r="N172" s="155">
        <v>0</v>
      </c>
      <c r="O172" s="159">
        <f t="shared" si="61"/>
        <v>0</v>
      </c>
      <c r="Q172" s="155">
        <f t="shared" si="50"/>
        <v>0</v>
      </c>
      <c r="R172" s="158">
        <f t="shared" si="51"/>
        <v>0</v>
      </c>
      <c r="S172" s="158">
        <f t="shared" si="52"/>
        <v>0</v>
      </c>
      <c r="T172" s="158">
        <f t="shared" si="53"/>
        <v>0</v>
      </c>
      <c r="U172" s="63" t="e">
        <f t="shared" si="54"/>
        <v>#NUM!</v>
      </c>
      <c r="V172" s="141" t="e">
        <f t="shared" si="55"/>
        <v>#NUM!</v>
      </c>
      <c r="W172" s="158" t="e">
        <f t="shared" si="56"/>
        <v>#NUM!</v>
      </c>
      <c r="X172" s="158" t="e">
        <f t="shared" si="57"/>
        <v>#NUM!</v>
      </c>
      <c r="Y172" s="158" t="e">
        <f t="shared" si="58"/>
        <v>#NUM!</v>
      </c>
    </row>
    <row r="173" spans="1:25" ht="12.75">
      <c r="A173" s="155">
        <v>0</v>
      </c>
      <c r="B173" s="7">
        <f t="shared" si="62"/>
        <v>0</v>
      </c>
      <c r="C173" s="7" t="e">
        <f t="shared" si="44"/>
        <v>#NUM!</v>
      </c>
      <c r="D173" s="156" t="e">
        <f t="shared" si="42"/>
        <v>#NUM!</v>
      </c>
      <c r="E173" s="157">
        <f t="shared" si="59"/>
        <v>100</v>
      </c>
      <c r="F173" s="155">
        <f t="shared" si="45"/>
        <v>0</v>
      </c>
      <c r="G173" s="155"/>
      <c r="H173" s="161">
        <f t="shared" si="46"/>
        <v>0</v>
      </c>
      <c r="I173" s="155" t="e">
        <f t="shared" si="43"/>
        <v>#NUM!</v>
      </c>
      <c r="J173" s="158" t="e">
        <f t="shared" si="47"/>
        <v>#NUM!</v>
      </c>
      <c r="K173" s="158" t="e">
        <f t="shared" si="48"/>
        <v>#NUM!</v>
      </c>
      <c r="L173" s="158" t="e">
        <f t="shared" si="49"/>
        <v>#NUM!</v>
      </c>
      <c r="M173" s="179" t="e">
        <f t="shared" si="60"/>
        <v>#NUM!</v>
      </c>
      <c r="N173" s="155">
        <v>0</v>
      </c>
      <c r="O173" s="159">
        <f t="shared" si="61"/>
        <v>0</v>
      </c>
      <c r="Q173" s="155">
        <f t="shared" si="50"/>
        <v>0</v>
      </c>
      <c r="R173" s="158">
        <f t="shared" si="51"/>
        <v>0</v>
      </c>
      <c r="S173" s="158">
        <f t="shared" si="52"/>
        <v>0</v>
      </c>
      <c r="T173" s="158">
        <f t="shared" si="53"/>
        <v>0</v>
      </c>
      <c r="U173" s="63" t="e">
        <f t="shared" si="54"/>
        <v>#NUM!</v>
      </c>
      <c r="V173" s="141" t="e">
        <f t="shared" si="55"/>
        <v>#NUM!</v>
      </c>
      <c r="W173" s="158" t="e">
        <f t="shared" si="56"/>
        <v>#NUM!</v>
      </c>
      <c r="X173" s="158" t="e">
        <f t="shared" si="57"/>
        <v>#NUM!</v>
      </c>
      <c r="Y173" s="158" t="e">
        <f t="shared" si="58"/>
        <v>#NUM!</v>
      </c>
    </row>
    <row r="174" spans="1:25" ht="12.75">
      <c r="A174" s="155">
        <v>0</v>
      </c>
      <c r="B174" s="7">
        <f t="shared" si="62"/>
        <v>0</v>
      </c>
      <c r="C174" s="7" t="e">
        <f t="shared" si="44"/>
        <v>#NUM!</v>
      </c>
      <c r="D174" s="156" t="e">
        <f t="shared" si="42"/>
        <v>#NUM!</v>
      </c>
      <c r="E174" s="157">
        <f t="shared" si="59"/>
        <v>100</v>
      </c>
      <c r="F174" s="155">
        <f t="shared" si="45"/>
        <v>0</v>
      </c>
      <c r="G174" s="155"/>
      <c r="H174" s="161">
        <f t="shared" si="46"/>
        <v>0</v>
      </c>
      <c r="I174" s="155" t="e">
        <f t="shared" si="43"/>
        <v>#NUM!</v>
      </c>
      <c r="J174" s="158" t="e">
        <f t="shared" si="47"/>
        <v>#NUM!</v>
      </c>
      <c r="K174" s="158" t="e">
        <f t="shared" si="48"/>
        <v>#NUM!</v>
      </c>
      <c r="L174" s="158" t="e">
        <f t="shared" si="49"/>
        <v>#NUM!</v>
      </c>
      <c r="M174" s="179" t="e">
        <f t="shared" si="60"/>
        <v>#NUM!</v>
      </c>
      <c r="N174" s="155">
        <v>0</v>
      </c>
      <c r="O174" s="159">
        <f t="shared" si="61"/>
        <v>0</v>
      </c>
      <c r="Q174" s="155">
        <f t="shared" si="50"/>
        <v>0</v>
      </c>
      <c r="R174" s="158">
        <f t="shared" si="51"/>
        <v>0</v>
      </c>
      <c r="S174" s="158">
        <f t="shared" si="52"/>
        <v>0</v>
      </c>
      <c r="T174" s="158">
        <f t="shared" si="53"/>
        <v>0</v>
      </c>
      <c r="U174" s="63" t="e">
        <f t="shared" si="54"/>
        <v>#NUM!</v>
      </c>
      <c r="V174" s="141" t="e">
        <f t="shared" si="55"/>
        <v>#NUM!</v>
      </c>
      <c r="W174" s="158" t="e">
        <f t="shared" si="56"/>
        <v>#NUM!</v>
      </c>
      <c r="X174" s="158" t="e">
        <f t="shared" si="57"/>
        <v>#NUM!</v>
      </c>
      <c r="Y174" s="158" t="e">
        <f t="shared" si="58"/>
        <v>#NUM!</v>
      </c>
    </row>
    <row r="175" spans="1:25" ht="12.75">
      <c r="A175" s="155">
        <v>0</v>
      </c>
      <c r="B175" s="7">
        <f t="shared" si="62"/>
        <v>0</v>
      </c>
      <c r="C175" s="7" t="e">
        <f t="shared" si="44"/>
        <v>#NUM!</v>
      </c>
      <c r="D175" s="156" t="e">
        <f t="shared" si="42"/>
        <v>#NUM!</v>
      </c>
      <c r="E175" s="157">
        <f t="shared" si="59"/>
        <v>100</v>
      </c>
      <c r="F175" s="155">
        <f t="shared" si="45"/>
        <v>0</v>
      </c>
      <c r="G175" s="155"/>
      <c r="H175" s="161">
        <f t="shared" si="46"/>
        <v>0</v>
      </c>
      <c r="I175" s="155" t="e">
        <f t="shared" si="43"/>
        <v>#NUM!</v>
      </c>
      <c r="J175" s="158" t="e">
        <f t="shared" si="47"/>
        <v>#NUM!</v>
      </c>
      <c r="K175" s="158" t="e">
        <f t="shared" si="48"/>
        <v>#NUM!</v>
      </c>
      <c r="L175" s="158" t="e">
        <f t="shared" si="49"/>
        <v>#NUM!</v>
      </c>
      <c r="M175" s="179" t="e">
        <f t="shared" si="60"/>
        <v>#NUM!</v>
      </c>
      <c r="N175" s="155">
        <v>0</v>
      </c>
      <c r="O175" s="159">
        <f t="shared" si="61"/>
        <v>0</v>
      </c>
      <c r="Q175" s="155">
        <f t="shared" si="50"/>
        <v>0</v>
      </c>
      <c r="R175" s="158">
        <f t="shared" si="51"/>
        <v>0</v>
      </c>
      <c r="S175" s="158">
        <f t="shared" si="52"/>
        <v>0</v>
      </c>
      <c r="T175" s="158">
        <f t="shared" si="53"/>
        <v>0</v>
      </c>
      <c r="U175" s="63" t="e">
        <f t="shared" si="54"/>
        <v>#NUM!</v>
      </c>
      <c r="V175" s="141" t="e">
        <f t="shared" si="55"/>
        <v>#NUM!</v>
      </c>
      <c r="W175" s="158" t="e">
        <f t="shared" si="56"/>
        <v>#NUM!</v>
      </c>
      <c r="X175" s="158" t="e">
        <f t="shared" si="57"/>
        <v>#NUM!</v>
      </c>
      <c r="Y175" s="158" t="e">
        <f t="shared" si="58"/>
        <v>#NUM!</v>
      </c>
    </row>
    <row r="176" spans="1:25" ht="12.75">
      <c r="A176" s="155">
        <v>0</v>
      </c>
      <c r="B176" s="7">
        <f t="shared" si="62"/>
        <v>0</v>
      </c>
      <c r="C176" s="7" t="e">
        <f t="shared" si="44"/>
        <v>#NUM!</v>
      </c>
      <c r="D176" s="156" t="e">
        <f t="shared" si="42"/>
        <v>#NUM!</v>
      </c>
      <c r="E176" s="157">
        <f t="shared" si="59"/>
        <v>100</v>
      </c>
      <c r="F176" s="155">
        <f t="shared" si="45"/>
        <v>0</v>
      </c>
      <c r="G176" s="155"/>
      <c r="H176" s="161">
        <f t="shared" si="46"/>
        <v>0</v>
      </c>
      <c r="I176" s="155" t="e">
        <f t="shared" si="43"/>
        <v>#NUM!</v>
      </c>
      <c r="J176" s="158" t="e">
        <f t="shared" si="47"/>
        <v>#NUM!</v>
      </c>
      <c r="K176" s="158" t="e">
        <f t="shared" si="48"/>
        <v>#NUM!</v>
      </c>
      <c r="L176" s="158" t="e">
        <f t="shared" si="49"/>
        <v>#NUM!</v>
      </c>
      <c r="M176" s="179" t="e">
        <f t="shared" si="60"/>
        <v>#NUM!</v>
      </c>
      <c r="N176" s="155">
        <v>0</v>
      </c>
      <c r="O176" s="159">
        <f t="shared" si="61"/>
        <v>0</v>
      </c>
      <c r="Q176" s="155">
        <f t="shared" si="50"/>
        <v>0</v>
      </c>
      <c r="R176" s="158">
        <f t="shared" si="51"/>
        <v>0</v>
      </c>
      <c r="S176" s="158">
        <f t="shared" si="52"/>
        <v>0</v>
      </c>
      <c r="T176" s="158">
        <f t="shared" si="53"/>
        <v>0</v>
      </c>
      <c r="U176" s="63" t="e">
        <f t="shared" si="54"/>
        <v>#NUM!</v>
      </c>
      <c r="V176" s="141" t="e">
        <f t="shared" si="55"/>
        <v>#NUM!</v>
      </c>
      <c r="W176" s="158" t="e">
        <f t="shared" si="56"/>
        <v>#NUM!</v>
      </c>
      <c r="X176" s="158" t="e">
        <f t="shared" si="57"/>
        <v>#NUM!</v>
      </c>
      <c r="Y176" s="158" t="e">
        <f t="shared" si="58"/>
        <v>#NUM!</v>
      </c>
    </row>
    <row r="177" spans="1:25" ht="12.75">
      <c r="A177" s="155">
        <v>0</v>
      </c>
      <c r="B177" s="7">
        <f t="shared" si="62"/>
        <v>0</v>
      </c>
      <c r="C177" s="7" t="e">
        <f t="shared" si="44"/>
        <v>#NUM!</v>
      </c>
      <c r="D177" s="156" t="e">
        <f t="shared" si="42"/>
        <v>#NUM!</v>
      </c>
      <c r="E177" s="157">
        <f t="shared" si="59"/>
        <v>100</v>
      </c>
      <c r="F177" s="155">
        <f t="shared" si="45"/>
        <v>0</v>
      </c>
      <c r="G177" s="155"/>
      <c r="H177" s="161">
        <f t="shared" si="46"/>
        <v>0</v>
      </c>
      <c r="I177" s="155" t="e">
        <f t="shared" si="43"/>
        <v>#NUM!</v>
      </c>
      <c r="J177" s="158" t="e">
        <f t="shared" si="47"/>
        <v>#NUM!</v>
      </c>
      <c r="K177" s="158" t="e">
        <f t="shared" si="48"/>
        <v>#NUM!</v>
      </c>
      <c r="L177" s="158" t="e">
        <f t="shared" si="49"/>
        <v>#NUM!</v>
      </c>
      <c r="M177" s="179" t="e">
        <f t="shared" si="60"/>
        <v>#NUM!</v>
      </c>
      <c r="N177" s="155">
        <v>0</v>
      </c>
      <c r="O177" s="159">
        <f t="shared" si="61"/>
        <v>0</v>
      </c>
      <c r="Q177" s="155">
        <f t="shared" si="50"/>
        <v>0</v>
      </c>
      <c r="R177" s="158">
        <f t="shared" si="51"/>
        <v>0</v>
      </c>
      <c r="S177" s="158">
        <f t="shared" si="52"/>
        <v>0</v>
      </c>
      <c r="T177" s="158">
        <f t="shared" si="53"/>
        <v>0</v>
      </c>
      <c r="U177" s="63" t="e">
        <f t="shared" si="54"/>
        <v>#NUM!</v>
      </c>
      <c r="V177" s="141" t="e">
        <f t="shared" si="55"/>
        <v>#NUM!</v>
      </c>
      <c r="W177" s="158" t="e">
        <f t="shared" si="56"/>
        <v>#NUM!</v>
      </c>
      <c r="X177" s="158" t="e">
        <f t="shared" si="57"/>
        <v>#NUM!</v>
      </c>
      <c r="Y177" s="158" t="e">
        <f t="shared" si="58"/>
        <v>#NUM!</v>
      </c>
    </row>
    <row r="178" spans="1:25" ht="12.75">
      <c r="A178" s="155">
        <v>0</v>
      </c>
      <c r="B178" s="7">
        <f t="shared" si="62"/>
        <v>0</v>
      </c>
      <c r="C178" s="7" t="e">
        <f t="shared" si="44"/>
        <v>#NUM!</v>
      </c>
      <c r="D178" s="156" t="e">
        <f t="shared" si="42"/>
        <v>#NUM!</v>
      </c>
      <c r="E178" s="157">
        <f t="shared" si="59"/>
        <v>100</v>
      </c>
      <c r="F178" s="155">
        <f t="shared" si="45"/>
        <v>0</v>
      </c>
      <c r="G178" s="155"/>
      <c r="H178" s="161">
        <f t="shared" si="46"/>
        <v>0</v>
      </c>
      <c r="I178" s="155" t="e">
        <f t="shared" si="43"/>
        <v>#NUM!</v>
      </c>
      <c r="J178" s="158" t="e">
        <f t="shared" si="47"/>
        <v>#NUM!</v>
      </c>
      <c r="K178" s="158" t="e">
        <f t="shared" si="48"/>
        <v>#NUM!</v>
      </c>
      <c r="L178" s="158" t="e">
        <f t="shared" si="49"/>
        <v>#NUM!</v>
      </c>
      <c r="M178" s="179" t="e">
        <f t="shared" si="60"/>
        <v>#NUM!</v>
      </c>
      <c r="N178" s="155">
        <v>0</v>
      </c>
      <c r="O178" s="159">
        <f t="shared" si="61"/>
        <v>0</v>
      </c>
      <c r="Q178" s="155">
        <f t="shared" si="50"/>
        <v>0</v>
      </c>
      <c r="R178" s="158">
        <f t="shared" si="51"/>
        <v>0</v>
      </c>
      <c r="S178" s="158">
        <f t="shared" si="52"/>
        <v>0</v>
      </c>
      <c r="T178" s="158">
        <f t="shared" si="53"/>
        <v>0</v>
      </c>
      <c r="U178" s="63" t="e">
        <f t="shared" si="54"/>
        <v>#NUM!</v>
      </c>
      <c r="V178" s="141" t="e">
        <f t="shared" si="55"/>
        <v>#NUM!</v>
      </c>
      <c r="W178" s="158" t="e">
        <f t="shared" si="56"/>
        <v>#NUM!</v>
      </c>
      <c r="X178" s="158" t="e">
        <f t="shared" si="57"/>
        <v>#NUM!</v>
      </c>
      <c r="Y178" s="158" t="e">
        <f t="shared" si="58"/>
        <v>#NUM!</v>
      </c>
    </row>
    <row r="179" spans="1:25" ht="12.75">
      <c r="A179" s="155">
        <v>0</v>
      </c>
      <c r="B179" s="7">
        <f t="shared" si="62"/>
        <v>0</v>
      </c>
      <c r="C179" s="7" t="e">
        <f t="shared" si="44"/>
        <v>#NUM!</v>
      </c>
      <c r="D179" s="156" t="e">
        <f aca="true" t="shared" si="63" ref="D179:D242">(C178+C179)/2</f>
        <v>#NUM!</v>
      </c>
      <c r="E179" s="157">
        <f t="shared" si="59"/>
        <v>100</v>
      </c>
      <c r="F179" s="155">
        <f t="shared" si="45"/>
        <v>0</v>
      </c>
      <c r="G179" s="155"/>
      <c r="H179" s="161">
        <f t="shared" si="46"/>
        <v>0</v>
      </c>
      <c r="I179" s="155" t="e">
        <f t="shared" si="43"/>
        <v>#NUM!</v>
      </c>
      <c r="J179" s="158" t="e">
        <f t="shared" si="47"/>
        <v>#NUM!</v>
      </c>
      <c r="K179" s="158" t="e">
        <f t="shared" si="48"/>
        <v>#NUM!</v>
      </c>
      <c r="L179" s="158" t="e">
        <f t="shared" si="49"/>
        <v>#NUM!</v>
      </c>
      <c r="M179" s="179" t="e">
        <f t="shared" si="60"/>
        <v>#NUM!</v>
      </c>
      <c r="N179" s="155">
        <v>0</v>
      </c>
      <c r="O179" s="159">
        <f t="shared" si="61"/>
        <v>0</v>
      </c>
      <c r="Q179" s="155">
        <f t="shared" si="50"/>
        <v>0</v>
      </c>
      <c r="R179" s="158">
        <f t="shared" si="51"/>
        <v>0</v>
      </c>
      <c r="S179" s="158">
        <f t="shared" si="52"/>
        <v>0</v>
      </c>
      <c r="T179" s="158">
        <f t="shared" si="53"/>
        <v>0</v>
      </c>
      <c r="U179" s="63" t="e">
        <f t="shared" si="54"/>
        <v>#NUM!</v>
      </c>
      <c r="V179" s="141" t="e">
        <f t="shared" si="55"/>
        <v>#NUM!</v>
      </c>
      <c r="W179" s="158" t="e">
        <f t="shared" si="56"/>
        <v>#NUM!</v>
      </c>
      <c r="X179" s="158" t="e">
        <f t="shared" si="57"/>
        <v>#NUM!</v>
      </c>
      <c r="Y179" s="158" t="e">
        <f t="shared" si="58"/>
        <v>#NUM!</v>
      </c>
    </row>
    <row r="180" spans="1:25" ht="12.75">
      <c r="A180" s="155">
        <v>0</v>
      </c>
      <c r="B180" s="7">
        <f t="shared" si="62"/>
        <v>0</v>
      </c>
      <c r="C180" s="7" t="e">
        <f t="shared" si="44"/>
        <v>#NUM!</v>
      </c>
      <c r="D180" s="156" t="e">
        <f t="shared" si="63"/>
        <v>#NUM!</v>
      </c>
      <c r="E180" s="157">
        <f t="shared" si="59"/>
        <v>100</v>
      </c>
      <c r="F180" s="155">
        <f t="shared" si="45"/>
        <v>0</v>
      </c>
      <c r="G180" s="155"/>
      <c r="H180" s="161">
        <f t="shared" si="46"/>
        <v>0</v>
      </c>
      <c r="I180" s="155" t="e">
        <f t="shared" si="43"/>
        <v>#NUM!</v>
      </c>
      <c r="J180" s="158" t="e">
        <f t="shared" si="47"/>
        <v>#NUM!</v>
      </c>
      <c r="K180" s="158" t="e">
        <f t="shared" si="48"/>
        <v>#NUM!</v>
      </c>
      <c r="L180" s="158" t="e">
        <f t="shared" si="49"/>
        <v>#NUM!</v>
      </c>
      <c r="M180" s="179" t="e">
        <f t="shared" si="60"/>
        <v>#NUM!</v>
      </c>
      <c r="N180" s="155">
        <v>0</v>
      </c>
      <c r="O180" s="159">
        <f t="shared" si="61"/>
        <v>0</v>
      </c>
      <c r="Q180" s="155">
        <f t="shared" si="50"/>
        <v>0</v>
      </c>
      <c r="R180" s="158">
        <f t="shared" si="51"/>
        <v>0</v>
      </c>
      <c r="S180" s="158">
        <f t="shared" si="52"/>
        <v>0</v>
      </c>
      <c r="T180" s="158">
        <f t="shared" si="53"/>
        <v>0</v>
      </c>
      <c r="U180" s="63" t="e">
        <f t="shared" si="54"/>
        <v>#NUM!</v>
      </c>
      <c r="V180" s="141" t="e">
        <f t="shared" si="55"/>
        <v>#NUM!</v>
      </c>
      <c r="W180" s="158" t="e">
        <f t="shared" si="56"/>
        <v>#NUM!</v>
      </c>
      <c r="X180" s="158" t="e">
        <f t="shared" si="57"/>
        <v>#NUM!</v>
      </c>
      <c r="Y180" s="158" t="e">
        <f t="shared" si="58"/>
        <v>#NUM!</v>
      </c>
    </row>
    <row r="181" spans="1:25" ht="12.75">
      <c r="A181" s="155">
        <v>0</v>
      </c>
      <c r="B181" s="7">
        <f t="shared" si="62"/>
        <v>0</v>
      </c>
      <c r="C181" s="7" t="e">
        <f t="shared" si="44"/>
        <v>#NUM!</v>
      </c>
      <c r="D181" s="156" t="e">
        <f t="shared" si="63"/>
        <v>#NUM!</v>
      </c>
      <c r="E181" s="157">
        <f t="shared" si="59"/>
        <v>100</v>
      </c>
      <c r="F181" s="155">
        <f t="shared" si="45"/>
        <v>0</v>
      </c>
      <c r="G181" s="155"/>
      <c r="H181" s="161">
        <f t="shared" si="46"/>
        <v>0</v>
      </c>
      <c r="I181" s="155" t="e">
        <f t="shared" si="43"/>
        <v>#NUM!</v>
      </c>
      <c r="J181" s="158" t="e">
        <f t="shared" si="47"/>
        <v>#NUM!</v>
      </c>
      <c r="K181" s="158" t="e">
        <f t="shared" si="48"/>
        <v>#NUM!</v>
      </c>
      <c r="L181" s="158" t="e">
        <f t="shared" si="49"/>
        <v>#NUM!</v>
      </c>
      <c r="M181" s="179" t="e">
        <f t="shared" si="60"/>
        <v>#NUM!</v>
      </c>
      <c r="N181" s="155">
        <v>0</v>
      </c>
      <c r="O181" s="159">
        <f t="shared" si="61"/>
        <v>0</v>
      </c>
      <c r="Q181" s="155">
        <f t="shared" si="50"/>
        <v>0</v>
      </c>
      <c r="R181" s="158">
        <f t="shared" si="51"/>
        <v>0</v>
      </c>
      <c r="S181" s="158">
        <f t="shared" si="52"/>
        <v>0</v>
      </c>
      <c r="T181" s="158">
        <f t="shared" si="53"/>
        <v>0</v>
      </c>
      <c r="U181" s="63" t="e">
        <f t="shared" si="54"/>
        <v>#NUM!</v>
      </c>
      <c r="V181" s="141" t="e">
        <f t="shared" si="55"/>
        <v>#NUM!</v>
      </c>
      <c r="W181" s="158" t="e">
        <f t="shared" si="56"/>
        <v>#NUM!</v>
      </c>
      <c r="X181" s="158" t="e">
        <f t="shared" si="57"/>
        <v>#NUM!</v>
      </c>
      <c r="Y181" s="158" t="e">
        <f t="shared" si="58"/>
        <v>#NUM!</v>
      </c>
    </row>
    <row r="182" spans="1:25" ht="12.75">
      <c r="A182" s="155">
        <v>0</v>
      </c>
      <c r="B182" s="7">
        <f t="shared" si="62"/>
        <v>0</v>
      </c>
      <c r="C182" s="7" t="e">
        <f t="shared" si="44"/>
        <v>#NUM!</v>
      </c>
      <c r="D182" s="156" t="e">
        <f t="shared" si="63"/>
        <v>#NUM!</v>
      </c>
      <c r="E182" s="157">
        <f t="shared" si="59"/>
        <v>100</v>
      </c>
      <c r="F182" s="155">
        <f t="shared" si="45"/>
        <v>0</v>
      </c>
      <c r="G182" s="155"/>
      <c r="H182" s="161">
        <f t="shared" si="46"/>
        <v>0</v>
      </c>
      <c r="I182" s="155" t="e">
        <f t="shared" si="43"/>
        <v>#NUM!</v>
      </c>
      <c r="J182" s="158" t="e">
        <f t="shared" si="47"/>
        <v>#NUM!</v>
      </c>
      <c r="K182" s="158" t="e">
        <f t="shared" si="48"/>
        <v>#NUM!</v>
      </c>
      <c r="L182" s="158" t="e">
        <f t="shared" si="49"/>
        <v>#NUM!</v>
      </c>
      <c r="M182" s="179" t="e">
        <f t="shared" si="60"/>
        <v>#NUM!</v>
      </c>
      <c r="N182" s="155">
        <v>0</v>
      </c>
      <c r="O182" s="159">
        <f t="shared" si="61"/>
        <v>0</v>
      </c>
      <c r="Q182" s="155">
        <f t="shared" si="50"/>
        <v>0</v>
      </c>
      <c r="R182" s="158">
        <f t="shared" si="51"/>
        <v>0</v>
      </c>
      <c r="S182" s="158">
        <f t="shared" si="52"/>
        <v>0</v>
      </c>
      <c r="T182" s="158">
        <f t="shared" si="53"/>
        <v>0</v>
      </c>
      <c r="U182" s="63" t="e">
        <f t="shared" si="54"/>
        <v>#NUM!</v>
      </c>
      <c r="V182" s="141" t="e">
        <f t="shared" si="55"/>
        <v>#NUM!</v>
      </c>
      <c r="W182" s="158" t="e">
        <f t="shared" si="56"/>
        <v>#NUM!</v>
      </c>
      <c r="X182" s="158" t="e">
        <f t="shared" si="57"/>
        <v>#NUM!</v>
      </c>
      <c r="Y182" s="158" t="e">
        <f t="shared" si="58"/>
        <v>#NUM!</v>
      </c>
    </row>
    <row r="183" spans="1:25" ht="12.75">
      <c r="A183" s="155">
        <v>0</v>
      </c>
      <c r="B183" s="7">
        <f t="shared" si="62"/>
        <v>0</v>
      </c>
      <c r="C183" s="7" t="e">
        <f t="shared" si="44"/>
        <v>#NUM!</v>
      </c>
      <c r="D183" s="156" t="e">
        <f t="shared" si="63"/>
        <v>#NUM!</v>
      </c>
      <c r="E183" s="157">
        <f t="shared" si="59"/>
        <v>100</v>
      </c>
      <c r="F183" s="155">
        <f t="shared" si="45"/>
        <v>0</v>
      </c>
      <c r="G183" s="155"/>
      <c r="H183" s="161">
        <f t="shared" si="46"/>
        <v>0</v>
      </c>
      <c r="I183" s="155" t="e">
        <f t="shared" si="43"/>
        <v>#NUM!</v>
      </c>
      <c r="J183" s="158" t="e">
        <f t="shared" si="47"/>
        <v>#NUM!</v>
      </c>
      <c r="K183" s="158" t="e">
        <f t="shared" si="48"/>
        <v>#NUM!</v>
      </c>
      <c r="L183" s="158" t="e">
        <f t="shared" si="49"/>
        <v>#NUM!</v>
      </c>
      <c r="M183" s="179" t="e">
        <f t="shared" si="60"/>
        <v>#NUM!</v>
      </c>
      <c r="N183" s="155">
        <v>0</v>
      </c>
      <c r="O183" s="159">
        <f t="shared" si="61"/>
        <v>0</v>
      </c>
      <c r="Q183" s="155">
        <f t="shared" si="50"/>
        <v>0</v>
      </c>
      <c r="R183" s="158">
        <f t="shared" si="51"/>
        <v>0</v>
      </c>
      <c r="S183" s="158">
        <f t="shared" si="52"/>
        <v>0</v>
      </c>
      <c r="T183" s="158">
        <f t="shared" si="53"/>
        <v>0</v>
      </c>
      <c r="U183" s="63" t="e">
        <f t="shared" si="54"/>
        <v>#NUM!</v>
      </c>
      <c r="V183" s="141" t="e">
        <f t="shared" si="55"/>
        <v>#NUM!</v>
      </c>
      <c r="W183" s="158" t="e">
        <f t="shared" si="56"/>
        <v>#NUM!</v>
      </c>
      <c r="X183" s="158" t="e">
        <f t="shared" si="57"/>
        <v>#NUM!</v>
      </c>
      <c r="Y183" s="158" t="e">
        <f t="shared" si="58"/>
        <v>#NUM!</v>
      </c>
    </row>
    <row r="184" spans="1:25" ht="12.75">
      <c r="A184" s="155">
        <v>0</v>
      </c>
      <c r="B184" s="7">
        <f t="shared" si="62"/>
        <v>0</v>
      </c>
      <c r="C184" s="7" t="e">
        <f t="shared" si="44"/>
        <v>#NUM!</v>
      </c>
      <c r="D184" s="156" t="e">
        <f t="shared" si="63"/>
        <v>#NUM!</v>
      </c>
      <c r="E184" s="157">
        <f t="shared" si="59"/>
        <v>100</v>
      </c>
      <c r="F184" s="155">
        <f t="shared" si="45"/>
        <v>0</v>
      </c>
      <c r="G184" s="155"/>
      <c r="H184" s="161">
        <f t="shared" si="46"/>
        <v>0</v>
      </c>
      <c r="I184" s="155" t="e">
        <f t="shared" si="43"/>
        <v>#NUM!</v>
      </c>
      <c r="J184" s="158" t="e">
        <f t="shared" si="47"/>
        <v>#NUM!</v>
      </c>
      <c r="K184" s="158" t="e">
        <f t="shared" si="48"/>
        <v>#NUM!</v>
      </c>
      <c r="L184" s="158" t="e">
        <f t="shared" si="49"/>
        <v>#NUM!</v>
      </c>
      <c r="M184" s="179" t="e">
        <f t="shared" si="60"/>
        <v>#NUM!</v>
      </c>
      <c r="N184" s="155">
        <v>0</v>
      </c>
      <c r="O184" s="159">
        <f t="shared" si="61"/>
        <v>0</v>
      </c>
      <c r="Q184" s="155">
        <f t="shared" si="50"/>
        <v>0</v>
      </c>
      <c r="R184" s="158">
        <f t="shared" si="51"/>
        <v>0</v>
      </c>
      <c r="S184" s="158">
        <f t="shared" si="52"/>
        <v>0</v>
      </c>
      <c r="T184" s="158">
        <f t="shared" si="53"/>
        <v>0</v>
      </c>
      <c r="U184" s="63" t="e">
        <f t="shared" si="54"/>
        <v>#NUM!</v>
      </c>
      <c r="V184" s="141" t="e">
        <f t="shared" si="55"/>
        <v>#NUM!</v>
      </c>
      <c r="W184" s="158" t="e">
        <f t="shared" si="56"/>
        <v>#NUM!</v>
      </c>
      <c r="X184" s="158" t="e">
        <f t="shared" si="57"/>
        <v>#NUM!</v>
      </c>
      <c r="Y184" s="158" t="e">
        <f t="shared" si="58"/>
        <v>#NUM!</v>
      </c>
    </row>
    <row r="185" spans="1:25" ht="12.75">
      <c r="A185" s="155">
        <v>0</v>
      </c>
      <c r="B185" s="7">
        <f t="shared" si="62"/>
        <v>0</v>
      </c>
      <c r="C185" s="7" t="e">
        <f t="shared" si="44"/>
        <v>#NUM!</v>
      </c>
      <c r="D185" s="156" t="e">
        <f t="shared" si="63"/>
        <v>#NUM!</v>
      </c>
      <c r="E185" s="157">
        <f t="shared" si="59"/>
        <v>100</v>
      </c>
      <c r="F185" s="155">
        <f t="shared" si="45"/>
        <v>0</v>
      </c>
      <c r="G185" s="155"/>
      <c r="H185" s="161">
        <f t="shared" si="46"/>
        <v>0</v>
      </c>
      <c r="I185" s="155" t="e">
        <f t="shared" si="43"/>
        <v>#NUM!</v>
      </c>
      <c r="J185" s="158" t="e">
        <f t="shared" si="47"/>
        <v>#NUM!</v>
      </c>
      <c r="K185" s="158" t="e">
        <f t="shared" si="48"/>
        <v>#NUM!</v>
      </c>
      <c r="L185" s="158" t="e">
        <f t="shared" si="49"/>
        <v>#NUM!</v>
      </c>
      <c r="M185" s="179" t="e">
        <f t="shared" si="60"/>
        <v>#NUM!</v>
      </c>
      <c r="N185" s="155">
        <v>0</v>
      </c>
      <c r="O185" s="159">
        <f t="shared" si="61"/>
        <v>0</v>
      </c>
      <c r="Q185" s="155">
        <f t="shared" si="50"/>
        <v>0</v>
      </c>
      <c r="R185" s="158">
        <f t="shared" si="51"/>
        <v>0</v>
      </c>
      <c r="S185" s="158">
        <f t="shared" si="52"/>
        <v>0</v>
      </c>
      <c r="T185" s="158">
        <f t="shared" si="53"/>
        <v>0</v>
      </c>
      <c r="U185" s="63" t="e">
        <f t="shared" si="54"/>
        <v>#NUM!</v>
      </c>
      <c r="V185" s="141" t="e">
        <f t="shared" si="55"/>
        <v>#NUM!</v>
      </c>
      <c r="W185" s="158" t="e">
        <f t="shared" si="56"/>
        <v>#NUM!</v>
      </c>
      <c r="X185" s="158" t="e">
        <f t="shared" si="57"/>
        <v>#NUM!</v>
      </c>
      <c r="Y185" s="158" t="e">
        <f t="shared" si="58"/>
        <v>#NUM!</v>
      </c>
    </row>
    <row r="186" spans="1:25" ht="12.75">
      <c r="A186" s="155">
        <v>0</v>
      </c>
      <c r="B186" s="7">
        <f t="shared" si="62"/>
        <v>0</v>
      </c>
      <c r="C186" s="7" t="e">
        <f t="shared" si="44"/>
        <v>#NUM!</v>
      </c>
      <c r="D186" s="156" t="e">
        <f t="shared" si="63"/>
        <v>#NUM!</v>
      </c>
      <c r="E186" s="157">
        <f t="shared" si="59"/>
        <v>100</v>
      </c>
      <c r="F186" s="155">
        <f t="shared" si="45"/>
        <v>0</v>
      </c>
      <c r="G186" s="155"/>
      <c r="H186" s="161">
        <f t="shared" si="46"/>
        <v>0</v>
      </c>
      <c r="I186" s="155" t="e">
        <f t="shared" si="43"/>
        <v>#NUM!</v>
      </c>
      <c r="J186" s="158" t="e">
        <f t="shared" si="47"/>
        <v>#NUM!</v>
      </c>
      <c r="K186" s="158" t="e">
        <f t="shared" si="48"/>
        <v>#NUM!</v>
      </c>
      <c r="L186" s="158" t="e">
        <f t="shared" si="49"/>
        <v>#NUM!</v>
      </c>
      <c r="M186" s="179" t="e">
        <f t="shared" si="60"/>
        <v>#NUM!</v>
      </c>
      <c r="N186" s="155">
        <v>0</v>
      </c>
      <c r="O186" s="159">
        <f t="shared" si="61"/>
        <v>0</v>
      </c>
      <c r="Q186" s="155">
        <f t="shared" si="50"/>
        <v>0</v>
      </c>
      <c r="R186" s="158">
        <f t="shared" si="51"/>
        <v>0</v>
      </c>
      <c r="S186" s="158">
        <f t="shared" si="52"/>
        <v>0</v>
      </c>
      <c r="T186" s="158">
        <f t="shared" si="53"/>
        <v>0</v>
      </c>
      <c r="U186" s="63" t="e">
        <f t="shared" si="54"/>
        <v>#NUM!</v>
      </c>
      <c r="V186" s="141" t="e">
        <f t="shared" si="55"/>
        <v>#NUM!</v>
      </c>
      <c r="W186" s="158" t="e">
        <f t="shared" si="56"/>
        <v>#NUM!</v>
      </c>
      <c r="X186" s="158" t="e">
        <f t="shared" si="57"/>
        <v>#NUM!</v>
      </c>
      <c r="Y186" s="158" t="e">
        <f t="shared" si="58"/>
        <v>#NUM!</v>
      </c>
    </row>
    <row r="187" spans="1:25" ht="12.75">
      <c r="A187" s="155">
        <v>0</v>
      </c>
      <c r="B187" s="7">
        <f t="shared" si="62"/>
        <v>0</v>
      </c>
      <c r="C187" s="7" t="e">
        <f t="shared" si="44"/>
        <v>#NUM!</v>
      </c>
      <c r="D187" s="156" t="e">
        <f t="shared" si="63"/>
        <v>#NUM!</v>
      </c>
      <c r="E187" s="157">
        <f t="shared" si="59"/>
        <v>100</v>
      </c>
      <c r="F187" s="155">
        <f t="shared" si="45"/>
        <v>0</v>
      </c>
      <c r="G187" s="155"/>
      <c r="H187" s="161">
        <f t="shared" si="46"/>
        <v>0</v>
      </c>
      <c r="I187" s="155" t="e">
        <f t="shared" si="43"/>
        <v>#NUM!</v>
      </c>
      <c r="J187" s="158" t="e">
        <f t="shared" si="47"/>
        <v>#NUM!</v>
      </c>
      <c r="K187" s="158" t="e">
        <f t="shared" si="48"/>
        <v>#NUM!</v>
      </c>
      <c r="L187" s="158" t="e">
        <f t="shared" si="49"/>
        <v>#NUM!</v>
      </c>
      <c r="M187" s="179" t="e">
        <f t="shared" si="60"/>
        <v>#NUM!</v>
      </c>
      <c r="N187" s="155">
        <v>0</v>
      </c>
      <c r="O187" s="159">
        <f t="shared" si="61"/>
        <v>0</v>
      </c>
      <c r="Q187" s="155">
        <f t="shared" si="50"/>
        <v>0</v>
      </c>
      <c r="R187" s="158">
        <f t="shared" si="51"/>
        <v>0</v>
      </c>
      <c r="S187" s="158">
        <f t="shared" si="52"/>
        <v>0</v>
      </c>
      <c r="T187" s="158">
        <f t="shared" si="53"/>
        <v>0</v>
      </c>
      <c r="U187" s="63" t="e">
        <f t="shared" si="54"/>
        <v>#NUM!</v>
      </c>
      <c r="V187" s="141" t="e">
        <f t="shared" si="55"/>
        <v>#NUM!</v>
      </c>
      <c r="W187" s="158" t="e">
        <f t="shared" si="56"/>
        <v>#NUM!</v>
      </c>
      <c r="X187" s="158" t="e">
        <f t="shared" si="57"/>
        <v>#NUM!</v>
      </c>
      <c r="Y187" s="158" t="e">
        <f t="shared" si="58"/>
        <v>#NUM!</v>
      </c>
    </row>
    <row r="188" spans="1:25" ht="12.75">
      <c r="A188" s="155">
        <v>0</v>
      </c>
      <c r="B188" s="7">
        <f t="shared" si="62"/>
        <v>0</v>
      </c>
      <c r="C188" s="7" t="e">
        <f t="shared" si="44"/>
        <v>#NUM!</v>
      </c>
      <c r="D188" s="156" t="e">
        <f t="shared" si="63"/>
        <v>#NUM!</v>
      </c>
      <c r="E188" s="157">
        <f t="shared" si="59"/>
        <v>100</v>
      </c>
      <c r="F188" s="155">
        <f t="shared" si="45"/>
        <v>0</v>
      </c>
      <c r="G188" s="155"/>
      <c r="H188" s="161">
        <f t="shared" si="46"/>
        <v>0</v>
      </c>
      <c r="I188" s="155" t="e">
        <f t="shared" si="43"/>
        <v>#NUM!</v>
      </c>
      <c r="J188" s="158" t="e">
        <f t="shared" si="47"/>
        <v>#NUM!</v>
      </c>
      <c r="K188" s="158" t="e">
        <f t="shared" si="48"/>
        <v>#NUM!</v>
      </c>
      <c r="L188" s="158" t="e">
        <f t="shared" si="49"/>
        <v>#NUM!</v>
      </c>
      <c r="M188" s="179" t="e">
        <f t="shared" si="60"/>
        <v>#NUM!</v>
      </c>
      <c r="N188" s="155">
        <v>0</v>
      </c>
      <c r="O188" s="159">
        <f t="shared" si="61"/>
        <v>0</v>
      </c>
      <c r="Q188" s="155">
        <f t="shared" si="50"/>
        <v>0</v>
      </c>
      <c r="R188" s="158">
        <f t="shared" si="51"/>
        <v>0</v>
      </c>
      <c r="S188" s="158">
        <f t="shared" si="52"/>
        <v>0</v>
      </c>
      <c r="T188" s="158">
        <f t="shared" si="53"/>
        <v>0</v>
      </c>
      <c r="U188" s="63" t="e">
        <f t="shared" si="54"/>
        <v>#NUM!</v>
      </c>
      <c r="V188" s="141" t="e">
        <f t="shared" si="55"/>
        <v>#NUM!</v>
      </c>
      <c r="W188" s="158" t="e">
        <f t="shared" si="56"/>
        <v>#NUM!</v>
      </c>
      <c r="X188" s="158" t="e">
        <f t="shared" si="57"/>
        <v>#NUM!</v>
      </c>
      <c r="Y188" s="158" t="e">
        <f t="shared" si="58"/>
        <v>#NUM!</v>
      </c>
    </row>
    <row r="189" spans="1:25" ht="12.75">
      <c r="A189" s="155">
        <v>0</v>
      </c>
      <c r="B189" s="7">
        <f t="shared" si="62"/>
        <v>0</v>
      </c>
      <c r="C189" s="7" t="e">
        <f t="shared" si="44"/>
        <v>#NUM!</v>
      </c>
      <c r="D189" s="156" t="e">
        <f t="shared" si="63"/>
        <v>#NUM!</v>
      </c>
      <c r="E189" s="157">
        <f t="shared" si="59"/>
        <v>100</v>
      </c>
      <c r="F189" s="155">
        <f t="shared" si="45"/>
        <v>0</v>
      </c>
      <c r="G189" s="155"/>
      <c r="H189" s="161">
        <f t="shared" si="46"/>
        <v>0</v>
      </c>
      <c r="I189" s="155" t="e">
        <f t="shared" si="43"/>
        <v>#NUM!</v>
      </c>
      <c r="J189" s="158" t="e">
        <f t="shared" si="47"/>
        <v>#NUM!</v>
      </c>
      <c r="K189" s="158" t="e">
        <f t="shared" si="48"/>
        <v>#NUM!</v>
      </c>
      <c r="L189" s="158" t="e">
        <f t="shared" si="49"/>
        <v>#NUM!</v>
      </c>
      <c r="M189" s="179" t="e">
        <f t="shared" si="60"/>
        <v>#NUM!</v>
      </c>
      <c r="N189" s="155">
        <v>0</v>
      </c>
      <c r="O189" s="159">
        <f t="shared" si="61"/>
        <v>0</v>
      </c>
      <c r="Q189" s="155">
        <f t="shared" si="50"/>
        <v>0</v>
      </c>
      <c r="R189" s="158">
        <f t="shared" si="51"/>
        <v>0</v>
      </c>
      <c r="S189" s="158">
        <f t="shared" si="52"/>
        <v>0</v>
      </c>
      <c r="T189" s="158">
        <f t="shared" si="53"/>
        <v>0</v>
      </c>
      <c r="U189" s="63" t="e">
        <f t="shared" si="54"/>
        <v>#NUM!</v>
      </c>
      <c r="V189" s="141" t="e">
        <f t="shared" si="55"/>
        <v>#NUM!</v>
      </c>
      <c r="W189" s="158" t="e">
        <f t="shared" si="56"/>
        <v>#NUM!</v>
      </c>
      <c r="X189" s="158" t="e">
        <f t="shared" si="57"/>
        <v>#NUM!</v>
      </c>
      <c r="Y189" s="158" t="e">
        <f t="shared" si="58"/>
        <v>#NUM!</v>
      </c>
    </row>
    <row r="190" spans="1:25" ht="12.75">
      <c r="A190" s="155">
        <v>0</v>
      </c>
      <c r="B190" s="7">
        <f t="shared" si="62"/>
        <v>0</v>
      </c>
      <c r="C190" s="7" t="e">
        <f t="shared" si="44"/>
        <v>#NUM!</v>
      </c>
      <c r="D190" s="156" t="e">
        <f t="shared" si="63"/>
        <v>#NUM!</v>
      </c>
      <c r="E190" s="157">
        <f t="shared" si="59"/>
        <v>100</v>
      </c>
      <c r="F190" s="155">
        <f t="shared" si="45"/>
        <v>0</v>
      </c>
      <c r="G190" s="155"/>
      <c r="H190" s="161">
        <f t="shared" si="46"/>
        <v>0</v>
      </c>
      <c r="I190" s="155" t="e">
        <f t="shared" si="43"/>
        <v>#NUM!</v>
      </c>
      <c r="J190" s="158" t="e">
        <f t="shared" si="47"/>
        <v>#NUM!</v>
      </c>
      <c r="K190" s="158" t="e">
        <f t="shared" si="48"/>
        <v>#NUM!</v>
      </c>
      <c r="L190" s="158" t="e">
        <f t="shared" si="49"/>
        <v>#NUM!</v>
      </c>
      <c r="M190" s="179" t="e">
        <f t="shared" si="60"/>
        <v>#NUM!</v>
      </c>
      <c r="N190" s="155">
        <v>0</v>
      </c>
      <c r="O190" s="159">
        <f t="shared" si="61"/>
        <v>0</v>
      </c>
      <c r="Q190" s="155">
        <f t="shared" si="50"/>
        <v>0</v>
      </c>
      <c r="R190" s="158">
        <f t="shared" si="51"/>
        <v>0</v>
      </c>
      <c r="S190" s="158">
        <f t="shared" si="52"/>
        <v>0</v>
      </c>
      <c r="T190" s="158">
        <f t="shared" si="53"/>
        <v>0</v>
      </c>
      <c r="U190" s="63" t="e">
        <f t="shared" si="54"/>
        <v>#NUM!</v>
      </c>
      <c r="V190" s="141" t="e">
        <f t="shared" si="55"/>
        <v>#NUM!</v>
      </c>
      <c r="W190" s="158" t="e">
        <f t="shared" si="56"/>
        <v>#NUM!</v>
      </c>
      <c r="X190" s="158" t="e">
        <f t="shared" si="57"/>
        <v>#NUM!</v>
      </c>
      <c r="Y190" s="158" t="e">
        <f t="shared" si="58"/>
        <v>#NUM!</v>
      </c>
    </row>
    <row r="191" spans="1:25" ht="12.75">
      <c r="A191" s="155">
        <v>0</v>
      </c>
      <c r="B191" s="7">
        <f t="shared" si="62"/>
        <v>0</v>
      </c>
      <c r="C191" s="7" t="e">
        <f t="shared" si="44"/>
        <v>#NUM!</v>
      </c>
      <c r="D191" s="156" t="e">
        <f t="shared" si="63"/>
        <v>#NUM!</v>
      </c>
      <c r="E191" s="157">
        <f t="shared" si="59"/>
        <v>100</v>
      </c>
      <c r="F191" s="155">
        <f t="shared" si="45"/>
        <v>0</v>
      </c>
      <c r="G191" s="155"/>
      <c r="H191" s="161">
        <f t="shared" si="46"/>
        <v>0</v>
      </c>
      <c r="I191" s="155" t="e">
        <f t="shared" si="43"/>
        <v>#NUM!</v>
      </c>
      <c r="J191" s="158" t="e">
        <f t="shared" si="47"/>
        <v>#NUM!</v>
      </c>
      <c r="K191" s="158" t="e">
        <f t="shared" si="48"/>
        <v>#NUM!</v>
      </c>
      <c r="L191" s="158" t="e">
        <f t="shared" si="49"/>
        <v>#NUM!</v>
      </c>
      <c r="M191" s="179" t="e">
        <f t="shared" si="60"/>
        <v>#NUM!</v>
      </c>
      <c r="N191" s="155">
        <v>0</v>
      </c>
      <c r="O191" s="159">
        <f t="shared" si="61"/>
        <v>0</v>
      </c>
      <c r="Q191" s="155">
        <f t="shared" si="50"/>
        <v>0</v>
      </c>
      <c r="R191" s="158">
        <f t="shared" si="51"/>
        <v>0</v>
      </c>
      <c r="S191" s="158">
        <f t="shared" si="52"/>
        <v>0</v>
      </c>
      <c r="T191" s="158">
        <f t="shared" si="53"/>
        <v>0</v>
      </c>
      <c r="U191" s="63" t="e">
        <f t="shared" si="54"/>
        <v>#NUM!</v>
      </c>
      <c r="V191" s="141" t="e">
        <f t="shared" si="55"/>
        <v>#NUM!</v>
      </c>
      <c r="W191" s="158" t="e">
        <f t="shared" si="56"/>
        <v>#NUM!</v>
      </c>
      <c r="X191" s="158" t="e">
        <f t="shared" si="57"/>
        <v>#NUM!</v>
      </c>
      <c r="Y191" s="158" t="e">
        <f t="shared" si="58"/>
        <v>#NUM!</v>
      </c>
    </row>
    <row r="192" spans="1:25" ht="12.75">
      <c r="A192" s="155">
        <v>0</v>
      </c>
      <c r="B192" s="7">
        <f t="shared" si="62"/>
        <v>0</v>
      </c>
      <c r="C192" s="7" t="e">
        <f t="shared" si="44"/>
        <v>#NUM!</v>
      </c>
      <c r="D192" s="156" t="e">
        <f t="shared" si="63"/>
        <v>#NUM!</v>
      </c>
      <c r="E192" s="157">
        <f t="shared" si="59"/>
        <v>100</v>
      </c>
      <c r="F192" s="155">
        <f t="shared" si="45"/>
        <v>0</v>
      </c>
      <c r="G192" s="155"/>
      <c r="H192" s="161">
        <f t="shared" si="46"/>
        <v>0</v>
      </c>
      <c r="I192" s="155" t="e">
        <f t="shared" si="43"/>
        <v>#NUM!</v>
      </c>
      <c r="J192" s="158" t="e">
        <f t="shared" si="47"/>
        <v>#NUM!</v>
      </c>
      <c r="K192" s="158" t="e">
        <f t="shared" si="48"/>
        <v>#NUM!</v>
      </c>
      <c r="L192" s="158" t="e">
        <f t="shared" si="49"/>
        <v>#NUM!</v>
      </c>
      <c r="M192" s="179" t="e">
        <f t="shared" si="60"/>
        <v>#NUM!</v>
      </c>
      <c r="N192" s="155">
        <v>0</v>
      </c>
      <c r="O192" s="159">
        <f t="shared" si="61"/>
        <v>0</v>
      </c>
      <c r="Q192" s="155">
        <f t="shared" si="50"/>
        <v>0</v>
      </c>
      <c r="R192" s="158">
        <f t="shared" si="51"/>
        <v>0</v>
      </c>
      <c r="S192" s="158">
        <f t="shared" si="52"/>
        <v>0</v>
      </c>
      <c r="T192" s="158">
        <f t="shared" si="53"/>
        <v>0</v>
      </c>
      <c r="U192" s="63" t="e">
        <f t="shared" si="54"/>
        <v>#NUM!</v>
      </c>
      <c r="V192" s="141" t="e">
        <f t="shared" si="55"/>
        <v>#NUM!</v>
      </c>
      <c r="W192" s="158" t="e">
        <f t="shared" si="56"/>
        <v>#NUM!</v>
      </c>
      <c r="X192" s="158" t="e">
        <f t="shared" si="57"/>
        <v>#NUM!</v>
      </c>
      <c r="Y192" s="158" t="e">
        <f t="shared" si="58"/>
        <v>#NUM!</v>
      </c>
    </row>
    <row r="193" spans="1:25" ht="12.75">
      <c r="A193" s="155">
        <v>0</v>
      </c>
      <c r="B193" s="7">
        <f t="shared" si="62"/>
        <v>0</v>
      </c>
      <c r="C193" s="7" t="e">
        <f t="shared" si="44"/>
        <v>#NUM!</v>
      </c>
      <c r="D193" s="156" t="e">
        <f t="shared" si="63"/>
        <v>#NUM!</v>
      </c>
      <c r="E193" s="157">
        <f t="shared" si="59"/>
        <v>100</v>
      </c>
      <c r="F193" s="155">
        <f t="shared" si="45"/>
        <v>0</v>
      </c>
      <c r="G193" s="155"/>
      <c r="H193" s="161">
        <f t="shared" si="46"/>
        <v>0</v>
      </c>
      <c r="I193" s="155" t="e">
        <f t="shared" si="43"/>
        <v>#NUM!</v>
      </c>
      <c r="J193" s="158" t="e">
        <f t="shared" si="47"/>
        <v>#NUM!</v>
      </c>
      <c r="K193" s="158" t="e">
        <f t="shared" si="48"/>
        <v>#NUM!</v>
      </c>
      <c r="L193" s="158" t="e">
        <f t="shared" si="49"/>
        <v>#NUM!</v>
      </c>
      <c r="M193" s="179" t="e">
        <f t="shared" si="60"/>
        <v>#NUM!</v>
      </c>
      <c r="N193" s="155">
        <v>0</v>
      </c>
      <c r="O193" s="159">
        <f t="shared" si="61"/>
        <v>0</v>
      </c>
      <c r="Q193" s="155">
        <f t="shared" si="50"/>
        <v>0</v>
      </c>
      <c r="R193" s="158">
        <f t="shared" si="51"/>
        <v>0</v>
      </c>
      <c r="S193" s="158">
        <f t="shared" si="52"/>
        <v>0</v>
      </c>
      <c r="T193" s="158">
        <f t="shared" si="53"/>
        <v>0</v>
      </c>
      <c r="U193" s="63" t="e">
        <f t="shared" si="54"/>
        <v>#NUM!</v>
      </c>
      <c r="V193" s="141" t="e">
        <f t="shared" si="55"/>
        <v>#NUM!</v>
      </c>
      <c r="W193" s="158" t="e">
        <f t="shared" si="56"/>
        <v>#NUM!</v>
      </c>
      <c r="X193" s="158" t="e">
        <f t="shared" si="57"/>
        <v>#NUM!</v>
      </c>
      <c r="Y193" s="158" t="e">
        <f t="shared" si="58"/>
        <v>#NUM!</v>
      </c>
    </row>
    <row r="194" spans="1:25" ht="12.75">
      <c r="A194" s="155">
        <v>0</v>
      </c>
      <c r="B194" s="7">
        <f t="shared" si="62"/>
        <v>0</v>
      </c>
      <c r="C194" s="7" t="e">
        <f t="shared" si="44"/>
        <v>#NUM!</v>
      </c>
      <c r="D194" s="156" t="e">
        <f t="shared" si="63"/>
        <v>#NUM!</v>
      </c>
      <c r="E194" s="157">
        <f t="shared" si="59"/>
        <v>100</v>
      </c>
      <c r="F194" s="155">
        <f t="shared" si="45"/>
        <v>0</v>
      </c>
      <c r="G194" s="155"/>
      <c r="H194" s="161">
        <f t="shared" si="46"/>
        <v>0</v>
      </c>
      <c r="I194" s="155" t="e">
        <f t="shared" si="43"/>
        <v>#NUM!</v>
      </c>
      <c r="J194" s="158" t="e">
        <f t="shared" si="47"/>
        <v>#NUM!</v>
      </c>
      <c r="K194" s="158" t="e">
        <f t="shared" si="48"/>
        <v>#NUM!</v>
      </c>
      <c r="L194" s="158" t="e">
        <f t="shared" si="49"/>
        <v>#NUM!</v>
      </c>
      <c r="M194" s="179" t="e">
        <f t="shared" si="60"/>
        <v>#NUM!</v>
      </c>
      <c r="N194" s="155">
        <v>0</v>
      </c>
      <c r="O194" s="159">
        <f t="shared" si="61"/>
        <v>0</v>
      </c>
      <c r="Q194" s="155">
        <f t="shared" si="50"/>
        <v>0</v>
      </c>
      <c r="R194" s="158">
        <f t="shared" si="51"/>
        <v>0</v>
      </c>
      <c r="S194" s="158">
        <f t="shared" si="52"/>
        <v>0</v>
      </c>
      <c r="T194" s="158">
        <f t="shared" si="53"/>
        <v>0</v>
      </c>
      <c r="U194" s="63" t="e">
        <f t="shared" si="54"/>
        <v>#NUM!</v>
      </c>
      <c r="V194" s="141" t="e">
        <f t="shared" si="55"/>
        <v>#NUM!</v>
      </c>
      <c r="W194" s="158" t="e">
        <f t="shared" si="56"/>
        <v>#NUM!</v>
      </c>
      <c r="X194" s="158" t="e">
        <f t="shared" si="57"/>
        <v>#NUM!</v>
      </c>
      <c r="Y194" s="158" t="e">
        <f t="shared" si="58"/>
        <v>#NUM!</v>
      </c>
    </row>
    <row r="195" spans="1:25" ht="12.75">
      <c r="A195" s="155">
        <v>0</v>
      </c>
      <c r="B195" s="7">
        <f t="shared" si="62"/>
        <v>0</v>
      </c>
      <c r="C195" s="7" t="e">
        <f t="shared" si="44"/>
        <v>#NUM!</v>
      </c>
      <c r="D195" s="156" t="e">
        <f t="shared" si="63"/>
        <v>#NUM!</v>
      </c>
      <c r="E195" s="157">
        <f t="shared" si="59"/>
        <v>100</v>
      </c>
      <c r="F195" s="155">
        <f t="shared" si="45"/>
        <v>0</v>
      </c>
      <c r="G195" s="155"/>
      <c r="H195" s="161">
        <f t="shared" si="46"/>
        <v>0</v>
      </c>
      <c r="I195" s="155" t="e">
        <f t="shared" si="43"/>
        <v>#NUM!</v>
      </c>
      <c r="J195" s="158" t="e">
        <f t="shared" si="47"/>
        <v>#NUM!</v>
      </c>
      <c r="K195" s="158" t="e">
        <f t="shared" si="48"/>
        <v>#NUM!</v>
      </c>
      <c r="L195" s="158" t="e">
        <f t="shared" si="49"/>
        <v>#NUM!</v>
      </c>
      <c r="M195" s="179" t="e">
        <f t="shared" si="60"/>
        <v>#NUM!</v>
      </c>
      <c r="N195" s="155">
        <v>0</v>
      </c>
      <c r="O195" s="159">
        <f t="shared" si="61"/>
        <v>0</v>
      </c>
      <c r="Q195" s="155">
        <f t="shared" si="50"/>
        <v>0</v>
      </c>
      <c r="R195" s="158">
        <f t="shared" si="51"/>
        <v>0</v>
      </c>
      <c r="S195" s="158">
        <f t="shared" si="52"/>
        <v>0</v>
      </c>
      <c r="T195" s="158">
        <f t="shared" si="53"/>
        <v>0</v>
      </c>
      <c r="U195" s="63" t="e">
        <f t="shared" si="54"/>
        <v>#NUM!</v>
      </c>
      <c r="V195" s="141" t="e">
        <f t="shared" si="55"/>
        <v>#NUM!</v>
      </c>
      <c r="W195" s="158" t="e">
        <f t="shared" si="56"/>
        <v>#NUM!</v>
      </c>
      <c r="X195" s="158" t="e">
        <f t="shared" si="57"/>
        <v>#NUM!</v>
      </c>
      <c r="Y195" s="158" t="e">
        <f t="shared" si="58"/>
        <v>#NUM!</v>
      </c>
    </row>
    <row r="196" spans="1:25" ht="12.75">
      <c r="A196" s="155">
        <v>0</v>
      </c>
      <c r="B196" s="7">
        <f t="shared" si="62"/>
        <v>0</v>
      </c>
      <c r="C196" s="7" t="e">
        <f t="shared" si="44"/>
        <v>#NUM!</v>
      </c>
      <c r="D196" s="156" t="e">
        <f t="shared" si="63"/>
        <v>#NUM!</v>
      </c>
      <c r="E196" s="157">
        <f t="shared" si="59"/>
        <v>100</v>
      </c>
      <c r="F196" s="155">
        <f t="shared" si="45"/>
        <v>0</v>
      </c>
      <c r="G196" s="155"/>
      <c r="H196" s="161">
        <f t="shared" si="46"/>
        <v>0</v>
      </c>
      <c r="I196" s="155" t="e">
        <f t="shared" si="43"/>
        <v>#NUM!</v>
      </c>
      <c r="J196" s="158" t="e">
        <f t="shared" si="47"/>
        <v>#NUM!</v>
      </c>
      <c r="K196" s="158" t="e">
        <f t="shared" si="48"/>
        <v>#NUM!</v>
      </c>
      <c r="L196" s="158" t="e">
        <f t="shared" si="49"/>
        <v>#NUM!</v>
      </c>
      <c r="M196" s="179" t="e">
        <f t="shared" si="60"/>
        <v>#NUM!</v>
      </c>
      <c r="N196" s="155">
        <v>0</v>
      </c>
      <c r="O196" s="159">
        <f t="shared" si="61"/>
        <v>0</v>
      </c>
      <c r="Q196" s="155">
        <f t="shared" si="50"/>
        <v>0</v>
      </c>
      <c r="R196" s="158">
        <f t="shared" si="51"/>
        <v>0</v>
      </c>
      <c r="S196" s="158">
        <f t="shared" si="52"/>
        <v>0</v>
      </c>
      <c r="T196" s="158">
        <f t="shared" si="53"/>
        <v>0</v>
      </c>
      <c r="U196" s="63" t="e">
        <f t="shared" si="54"/>
        <v>#NUM!</v>
      </c>
      <c r="V196" s="141" t="e">
        <f t="shared" si="55"/>
        <v>#NUM!</v>
      </c>
      <c r="W196" s="158" t="e">
        <f t="shared" si="56"/>
        <v>#NUM!</v>
      </c>
      <c r="X196" s="158" t="e">
        <f t="shared" si="57"/>
        <v>#NUM!</v>
      </c>
      <c r="Y196" s="158" t="e">
        <f t="shared" si="58"/>
        <v>#NUM!</v>
      </c>
    </row>
    <row r="197" spans="1:25" ht="12.75">
      <c r="A197" s="155">
        <v>0</v>
      </c>
      <c r="B197" s="7">
        <f t="shared" si="62"/>
        <v>0</v>
      </c>
      <c r="C197" s="7" t="e">
        <f t="shared" si="44"/>
        <v>#NUM!</v>
      </c>
      <c r="D197" s="156" t="e">
        <f t="shared" si="63"/>
        <v>#NUM!</v>
      </c>
      <c r="E197" s="157">
        <f t="shared" si="59"/>
        <v>100</v>
      </c>
      <c r="F197" s="155">
        <f t="shared" si="45"/>
        <v>0</v>
      </c>
      <c r="G197" s="155"/>
      <c r="H197" s="161">
        <f t="shared" si="46"/>
        <v>0</v>
      </c>
      <c r="I197" s="155" t="e">
        <f t="shared" si="43"/>
        <v>#NUM!</v>
      </c>
      <c r="J197" s="158" t="e">
        <f t="shared" si="47"/>
        <v>#NUM!</v>
      </c>
      <c r="K197" s="158" t="e">
        <f t="shared" si="48"/>
        <v>#NUM!</v>
      </c>
      <c r="L197" s="158" t="e">
        <f t="shared" si="49"/>
        <v>#NUM!</v>
      </c>
      <c r="M197" s="179" t="e">
        <f t="shared" si="60"/>
        <v>#NUM!</v>
      </c>
      <c r="N197" s="155">
        <v>0</v>
      </c>
      <c r="O197" s="159">
        <f t="shared" si="61"/>
        <v>0</v>
      </c>
      <c r="Q197" s="155">
        <f t="shared" si="50"/>
        <v>0</v>
      </c>
      <c r="R197" s="158">
        <f t="shared" si="51"/>
        <v>0</v>
      </c>
      <c r="S197" s="158">
        <f t="shared" si="52"/>
        <v>0</v>
      </c>
      <c r="T197" s="158">
        <f t="shared" si="53"/>
        <v>0</v>
      </c>
      <c r="U197" s="63" t="e">
        <f t="shared" si="54"/>
        <v>#NUM!</v>
      </c>
      <c r="V197" s="141" t="e">
        <f t="shared" si="55"/>
        <v>#NUM!</v>
      </c>
      <c r="W197" s="158" t="e">
        <f t="shared" si="56"/>
        <v>#NUM!</v>
      </c>
      <c r="X197" s="158" t="e">
        <f t="shared" si="57"/>
        <v>#NUM!</v>
      </c>
      <c r="Y197" s="158" t="e">
        <f t="shared" si="58"/>
        <v>#NUM!</v>
      </c>
    </row>
    <row r="198" spans="1:25" ht="12.75">
      <c r="A198" s="155">
        <v>0</v>
      </c>
      <c r="B198" s="7">
        <f t="shared" si="62"/>
        <v>0</v>
      </c>
      <c r="C198" s="7" t="e">
        <f t="shared" si="44"/>
        <v>#NUM!</v>
      </c>
      <c r="D198" s="156" t="e">
        <f t="shared" si="63"/>
        <v>#NUM!</v>
      </c>
      <c r="E198" s="157">
        <f t="shared" si="59"/>
        <v>100</v>
      </c>
      <c r="F198" s="155">
        <f t="shared" si="45"/>
        <v>0</v>
      </c>
      <c r="G198" s="155"/>
      <c r="H198" s="161">
        <f t="shared" si="46"/>
        <v>0</v>
      </c>
      <c r="I198" s="155" t="e">
        <f t="shared" si="43"/>
        <v>#NUM!</v>
      </c>
      <c r="J198" s="158" t="e">
        <f t="shared" si="47"/>
        <v>#NUM!</v>
      </c>
      <c r="K198" s="158" t="e">
        <f t="shared" si="48"/>
        <v>#NUM!</v>
      </c>
      <c r="L198" s="158" t="e">
        <f t="shared" si="49"/>
        <v>#NUM!</v>
      </c>
      <c r="M198" s="179" t="e">
        <f t="shared" si="60"/>
        <v>#NUM!</v>
      </c>
      <c r="N198" s="155">
        <v>0</v>
      </c>
      <c r="O198" s="159">
        <f t="shared" si="61"/>
        <v>0</v>
      </c>
      <c r="Q198" s="155">
        <f t="shared" si="50"/>
        <v>0</v>
      </c>
      <c r="R198" s="158">
        <f t="shared" si="51"/>
        <v>0</v>
      </c>
      <c r="S198" s="158">
        <f t="shared" si="52"/>
        <v>0</v>
      </c>
      <c r="T198" s="158">
        <f t="shared" si="53"/>
        <v>0</v>
      </c>
      <c r="U198" s="63" t="e">
        <f t="shared" si="54"/>
        <v>#NUM!</v>
      </c>
      <c r="V198" s="141" t="e">
        <f t="shared" si="55"/>
        <v>#NUM!</v>
      </c>
      <c r="W198" s="158" t="e">
        <f t="shared" si="56"/>
        <v>#NUM!</v>
      </c>
      <c r="X198" s="158" t="e">
        <f t="shared" si="57"/>
        <v>#NUM!</v>
      </c>
      <c r="Y198" s="158" t="e">
        <f t="shared" si="58"/>
        <v>#NUM!</v>
      </c>
    </row>
    <row r="199" spans="1:25" ht="12.75">
      <c r="A199" s="155">
        <v>0</v>
      </c>
      <c r="B199" s="7">
        <f t="shared" si="62"/>
        <v>0</v>
      </c>
      <c r="C199" s="7" t="e">
        <f t="shared" si="44"/>
        <v>#NUM!</v>
      </c>
      <c r="D199" s="156" t="e">
        <f t="shared" si="63"/>
        <v>#NUM!</v>
      </c>
      <c r="E199" s="157">
        <f t="shared" si="59"/>
        <v>100</v>
      </c>
      <c r="F199" s="155">
        <f t="shared" si="45"/>
        <v>0</v>
      </c>
      <c r="G199" s="155"/>
      <c r="H199" s="161">
        <f t="shared" si="46"/>
        <v>0</v>
      </c>
      <c r="I199" s="155" t="e">
        <f t="shared" si="43"/>
        <v>#NUM!</v>
      </c>
      <c r="J199" s="158" t="e">
        <f t="shared" si="47"/>
        <v>#NUM!</v>
      </c>
      <c r="K199" s="158" t="e">
        <f t="shared" si="48"/>
        <v>#NUM!</v>
      </c>
      <c r="L199" s="158" t="e">
        <f t="shared" si="49"/>
        <v>#NUM!</v>
      </c>
      <c r="M199" s="179" t="e">
        <f t="shared" si="60"/>
        <v>#NUM!</v>
      </c>
      <c r="N199" s="155">
        <v>0</v>
      </c>
      <c r="O199" s="159">
        <f t="shared" si="61"/>
        <v>0</v>
      </c>
      <c r="Q199" s="155">
        <f t="shared" si="50"/>
        <v>0</v>
      </c>
      <c r="R199" s="158">
        <f t="shared" si="51"/>
        <v>0</v>
      </c>
      <c r="S199" s="158">
        <f t="shared" si="52"/>
        <v>0</v>
      </c>
      <c r="T199" s="158">
        <f t="shared" si="53"/>
        <v>0</v>
      </c>
      <c r="U199" s="63" t="e">
        <f t="shared" si="54"/>
        <v>#NUM!</v>
      </c>
      <c r="V199" s="141" t="e">
        <f t="shared" si="55"/>
        <v>#NUM!</v>
      </c>
      <c r="W199" s="158" t="e">
        <f t="shared" si="56"/>
        <v>#NUM!</v>
      </c>
      <c r="X199" s="158" t="e">
        <f t="shared" si="57"/>
        <v>#NUM!</v>
      </c>
      <c r="Y199" s="158" t="e">
        <f t="shared" si="58"/>
        <v>#NUM!</v>
      </c>
    </row>
    <row r="200" spans="1:25" ht="12.75">
      <c r="A200" s="155">
        <v>0</v>
      </c>
      <c r="B200" s="7">
        <f t="shared" si="62"/>
        <v>0</v>
      </c>
      <c r="C200" s="7" t="e">
        <f t="shared" si="44"/>
        <v>#NUM!</v>
      </c>
      <c r="D200" s="156" t="e">
        <f t="shared" si="63"/>
        <v>#NUM!</v>
      </c>
      <c r="E200" s="157">
        <f t="shared" si="59"/>
        <v>100</v>
      </c>
      <c r="F200" s="155">
        <f t="shared" si="45"/>
        <v>0</v>
      </c>
      <c r="G200" s="155"/>
      <c r="H200" s="161">
        <f t="shared" si="46"/>
        <v>0</v>
      </c>
      <c r="I200" s="155" t="e">
        <f t="shared" si="43"/>
        <v>#NUM!</v>
      </c>
      <c r="J200" s="158" t="e">
        <f t="shared" si="47"/>
        <v>#NUM!</v>
      </c>
      <c r="K200" s="158" t="e">
        <f t="shared" si="48"/>
        <v>#NUM!</v>
      </c>
      <c r="L200" s="158" t="e">
        <f t="shared" si="49"/>
        <v>#NUM!</v>
      </c>
      <c r="M200" s="179" t="e">
        <f t="shared" si="60"/>
        <v>#NUM!</v>
      </c>
      <c r="N200" s="155">
        <v>0</v>
      </c>
      <c r="O200" s="159">
        <f t="shared" si="61"/>
        <v>0</v>
      </c>
      <c r="Q200" s="155">
        <f t="shared" si="50"/>
        <v>0</v>
      </c>
      <c r="R200" s="158">
        <f t="shared" si="51"/>
        <v>0</v>
      </c>
      <c r="S200" s="158">
        <f t="shared" si="52"/>
        <v>0</v>
      </c>
      <c r="T200" s="158">
        <f t="shared" si="53"/>
        <v>0</v>
      </c>
      <c r="U200" s="63" t="e">
        <f t="shared" si="54"/>
        <v>#NUM!</v>
      </c>
      <c r="V200" s="141" t="e">
        <f t="shared" si="55"/>
        <v>#NUM!</v>
      </c>
      <c r="W200" s="158" t="e">
        <f t="shared" si="56"/>
        <v>#NUM!</v>
      </c>
      <c r="X200" s="158" t="e">
        <f t="shared" si="57"/>
        <v>#NUM!</v>
      </c>
      <c r="Y200" s="158" t="e">
        <f t="shared" si="58"/>
        <v>#NUM!</v>
      </c>
    </row>
    <row r="201" spans="1:25" ht="12.75">
      <c r="A201" s="155">
        <v>0</v>
      </c>
      <c r="B201" s="7">
        <f t="shared" si="62"/>
        <v>0</v>
      </c>
      <c r="C201" s="7" t="e">
        <f t="shared" si="44"/>
        <v>#NUM!</v>
      </c>
      <c r="D201" s="156" t="e">
        <f t="shared" si="63"/>
        <v>#NUM!</v>
      </c>
      <c r="E201" s="157">
        <f t="shared" si="59"/>
        <v>100</v>
      </c>
      <c r="F201" s="155">
        <f t="shared" si="45"/>
        <v>0</v>
      </c>
      <c r="G201" s="155"/>
      <c r="H201" s="161">
        <f t="shared" si="46"/>
        <v>0</v>
      </c>
      <c r="I201" s="155" t="e">
        <f t="shared" si="43"/>
        <v>#NUM!</v>
      </c>
      <c r="J201" s="158" t="e">
        <f t="shared" si="47"/>
        <v>#NUM!</v>
      </c>
      <c r="K201" s="158" t="e">
        <f t="shared" si="48"/>
        <v>#NUM!</v>
      </c>
      <c r="L201" s="158" t="e">
        <f t="shared" si="49"/>
        <v>#NUM!</v>
      </c>
      <c r="M201" s="179" t="e">
        <f t="shared" si="60"/>
        <v>#NUM!</v>
      </c>
      <c r="N201" s="155">
        <v>0</v>
      </c>
      <c r="O201" s="159">
        <f t="shared" si="61"/>
        <v>0</v>
      </c>
      <c r="Q201" s="155">
        <f t="shared" si="50"/>
        <v>0</v>
      </c>
      <c r="R201" s="158">
        <f t="shared" si="51"/>
        <v>0</v>
      </c>
      <c r="S201" s="158">
        <f t="shared" si="52"/>
        <v>0</v>
      </c>
      <c r="T201" s="158">
        <f t="shared" si="53"/>
        <v>0</v>
      </c>
      <c r="U201" s="63" t="e">
        <f t="shared" si="54"/>
        <v>#NUM!</v>
      </c>
      <c r="V201" s="141" t="e">
        <f t="shared" si="55"/>
        <v>#NUM!</v>
      </c>
      <c r="W201" s="158" t="e">
        <f t="shared" si="56"/>
        <v>#NUM!</v>
      </c>
      <c r="X201" s="158" t="e">
        <f t="shared" si="57"/>
        <v>#NUM!</v>
      </c>
      <c r="Y201" s="158" t="e">
        <f t="shared" si="58"/>
        <v>#NUM!</v>
      </c>
    </row>
    <row r="202" spans="1:25" ht="12.75">
      <c r="A202" s="155">
        <v>0</v>
      </c>
      <c r="B202" s="7">
        <f t="shared" si="62"/>
        <v>0</v>
      </c>
      <c r="C202" s="7" t="e">
        <f t="shared" si="44"/>
        <v>#NUM!</v>
      </c>
      <c r="D202" s="156" t="e">
        <f t="shared" si="63"/>
        <v>#NUM!</v>
      </c>
      <c r="E202" s="157">
        <f t="shared" si="59"/>
        <v>100</v>
      </c>
      <c r="F202" s="155">
        <f t="shared" si="45"/>
        <v>0</v>
      </c>
      <c r="G202" s="155"/>
      <c r="H202" s="161">
        <f t="shared" si="46"/>
        <v>0</v>
      </c>
      <c r="I202" s="155" t="e">
        <f t="shared" si="43"/>
        <v>#NUM!</v>
      </c>
      <c r="J202" s="158" t="e">
        <f t="shared" si="47"/>
        <v>#NUM!</v>
      </c>
      <c r="K202" s="158" t="e">
        <f t="shared" si="48"/>
        <v>#NUM!</v>
      </c>
      <c r="L202" s="158" t="e">
        <f t="shared" si="49"/>
        <v>#NUM!</v>
      </c>
      <c r="M202" s="179" t="e">
        <f t="shared" si="60"/>
        <v>#NUM!</v>
      </c>
      <c r="N202" s="155">
        <v>0</v>
      </c>
      <c r="O202" s="159">
        <f t="shared" si="61"/>
        <v>0</v>
      </c>
      <c r="Q202" s="155">
        <f t="shared" si="50"/>
        <v>0</v>
      </c>
      <c r="R202" s="158">
        <f t="shared" si="51"/>
        <v>0</v>
      </c>
      <c r="S202" s="158">
        <f t="shared" si="52"/>
        <v>0</v>
      </c>
      <c r="T202" s="158">
        <f t="shared" si="53"/>
        <v>0</v>
      </c>
      <c r="U202" s="63" t="e">
        <f t="shared" si="54"/>
        <v>#NUM!</v>
      </c>
      <c r="V202" s="141" t="e">
        <f t="shared" si="55"/>
        <v>#NUM!</v>
      </c>
      <c r="W202" s="158" t="e">
        <f t="shared" si="56"/>
        <v>#NUM!</v>
      </c>
      <c r="X202" s="158" t="e">
        <f t="shared" si="57"/>
        <v>#NUM!</v>
      </c>
      <c r="Y202" s="158" t="e">
        <f t="shared" si="58"/>
        <v>#NUM!</v>
      </c>
    </row>
    <row r="203" spans="1:25" ht="12.75">
      <c r="A203" s="155">
        <v>0</v>
      </c>
      <c r="B203" s="7">
        <f t="shared" si="62"/>
        <v>0</v>
      </c>
      <c r="C203" s="7" t="e">
        <f t="shared" si="44"/>
        <v>#NUM!</v>
      </c>
      <c r="D203" s="156" t="e">
        <f t="shared" si="63"/>
        <v>#NUM!</v>
      </c>
      <c r="E203" s="157">
        <f t="shared" si="59"/>
        <v>100</v>
      </c>
      <c r="F203" s="155">
        <f t="shared" si="45"/>
        <v>0</v>
      </c>
      <c r="G203" s="155"/>
      <c r="H203" s="161">
        <f t="shared" si="46"/>
        <v>0</v>
      </c>
      <c r="I203" s="155" t="e">
        <f t="shared" si="43"/>
        <v>#NUM!</v>
      </c>
      <c r="J203" s="158" t="e">
        <f t="shared" si="47"/>
        <v>#NUM!</v>
      </c>
      <c r="K203" s="158" t="e">
        <f t="shared" si="48"/>
        <v>#NUM!</v>
      </c>
      <c r="L203" s="158" t="e">
        <f t="shared" si="49"/>
        <v>#NUM!</v>
      </c>
      <c r="M203" s="179" t="e">
        <f t="shared" si="60"/>
        <v>#NUM!</v>
      </c>
      <c r="N203" s="155">
        <v>0</v>
      </c>
      <c r="O203" s="159">
        <f t="shared" si="61"/>
        <v>0</v>
      </c>
      <c r="Q203" s="155">
        <f t="shared" si="50"/>
        <v>0</v>
      </c>
      <c r="R203" s="158">
        <f t="shared" si="51"/>
        <v>0</v>
      </c>
      <c r="S203" s="158">
        <f t="shared" si="52"/>
        <v>0</v>
      </c>
      <c r="T203" s="158">
        <f t="shared" si="53"/>
        <v>0</v>
      </c>
      <c r="U203" s="63" t="e">
        <f t="shared" si="54"/>
        <v>#NUM!</v>
      </c>
      <c r="V203" s="141" t="e">
        <f t="shared" si="55"/>
        <v>#NUM!</v>
      </c>
      <c r="W203" s="158" t="e">
        <f t="shared" si="56"/>
        <v>#NUM!</v>
      </c>
      <c r="X203" s="158" t="e">
        <f t="shared" si="57"/>
        <v>#NUM!</v>
      </c>
      <c r="Y203" s="158" t="e">
        <f t="shared" si="58"/>
        <v>#NUM!</v>
      </c>
    </row>
    <row r="204" spans="1:25" ht="12.75">
      <c r="A204" s="155">
        <v>0</v>
      </c>
      <c r="B204" s="7">
        <f t="shared" si="62"/>
        <v>0</v>
      </c>
      <c r="C204" s="7" t="e">
        <f t="shared" si="44"/>
        <v>#NUM!</v>
      </c>
      <c r="D204" s="156" t="e">
        <f t="shared" si="63"/>
        <v>#NUM!</v>
      </c>
      <c r="E204" s="157">
        <f t="shared" si="59"/>
        <v>100</v>
      </c>
      <c r="F204" s="155">
        <f t="shared" si="45"/>
        <v>0</v>
      </c>
      <c r="G204" s="155"/>
      <c r="H204" s="161">
        <f t="shared" si="46"/>
        <v>0</v>
      </c>
      <c r="I204" s="155" t="e">
        <f t="shared" si="43"/>
        <v>#NUM!</v>
      </c>
      <c r="J204" s="158" t="e">
        <f t="shared" si="47"/>
        <v>#NUM!</v>
      </c>
      <c r="K204" s="158" t="e">
        <f t="shared" si="48"/>
        <v>#NUM!</v>
      </c>
      <c r="L204" s="158" t="e">
        <f t="shared" si="49"/>
        <v>#NUM!</v>
      </c>
      <c r="M204" s="179" t="e">
        <f t="shared" si="60"/>
        <v>#NUM!</v>
      </c>
      <c r="N204" s="155">
        <v>0</v>
      </c>
      <c r="O204" s="159">
        <f t="shared" si="61"/>
        <v>0</v>
      </c>
      <c r="Q204" s="155">
        <f t="shared" si="50"/>
        <v>0</v>
      </c>
      <c r="R204" s="158">
        <f t="shared" si="51"/>
        <v>0</v>
      </c>
      <c r="S204" s="158">
        <f t="shared" si="52"/>
        <v>0</v>
      </c>
      <c r="T204" s="158">
        <f t="shared" si="53"/>
        <v>0</v>
      </c>
      <c r="U204" s="63" t="e">
        <f t="shared" si="54"/>
        <v>#NUM!</v>
      </c>
      <c r="V204" s="141" t="e">
        <f t="shared" si="55"/>
        <v>#NUM!</v>
      </c>
      <c r="W204" s="158" t="e">
        <f t="shared" si="56"/>
        <v>#NUM!</v>
      </c>
      <c r="X204" s="158" t="e">
        <f t="shared" si="57"/>
        <v>#NUM!</v>
      </c>
      <c r="Y204" s="158" t="e">
        <f t="shared" si="58"/>
        <v>#NUM!</v>
      </c>
    </row>
    <row r="205" spans="1:25" ht="12.75">
      <c r="A205" s="155">
        <v>0</v>
      </c>
      <c r="B205" s="7">
        <f t="shared" si="62"/>
        <v>0</v>
      </c>
      <c r="C205" s="7" t="e">
        <f t="shared" si="44"/>
        <v>#NUM!</v>
      </c>
      <c r="D205" s="156" t="e">
        <f t="shared" si="63"/>
        <v>#NUM!</v>
      </c>
      <c r="E205" s="157">
        <f t="shared" si="59"/>
        <v>100</v>
      </c>
      <c r="F205" s="155">
        <f t="shared" si="45"/>
        <v>0</v>
      </c>
      <c r="G205" s="155"/>
      <c r="H205" s="161">
        <f t="shared" si="46"/>
        <v>0</v>
      </c>
      <c r="I205" s="155" t="e">
        <f t="shared" si="43"/>
        <v>#NUM!</v>
      </c>
      <c r="J205" s="158" t="e">
        <f t="shared" si="47"/>
        <v>#NUM!</v>
      </c>
      <c r="K205" s="158" t="e">
        <f t="shared" si="48"/>
        <v>#NUM!</v>
      </c>
      <c r="L205" s="158" t="e">
        <f t="shared" si="49"/>
        <v>#NUM!</v>
      </c>
      <c r="M205" s="179" t="e">
        <f t="shared" si="60"/>
        <v>#NUM!</v>
      </c>
      <c r="N205" s="155">
        <v>0</v>
      </c>
      <c r="O205" s="159">
        <f t="shared" si="61"/>
        <v>0</v>
      </c>
      <c r="Q205" s="155">
        <f t="shared" si="50"/>
        <v>0</v>
      </c>
      <c r="R205" s="158">
        <f t="shared" si="51"/>
        <v>0</v>
      </c>
      <c r="S205" s="158">
        <f t="shared" si="52"/>
        <v>0</v>
      </c>
      <c r="T205" s="158">
        <f t="shared" si="53"/>
        <v>0</v>
      </c>
      <c r="U205" s="63" t="e">
        <f t="shared" si="54"/>
        <v>#NUM!</v>
      </c>
      <c r="V205" s="141" t="e">
        <f t="shared" si="55"/>
        <v>#NUM!</v>
      </c>
      <c r="W205" s="158" t="e">
        <f t="shared" si="56"/>
        <v>#NUM!</v>
      </c>
      <c r="X205" s="158" t="e">
        <f t="shared" si="57"/>
        <v>#NUM!</v>
      </c>
      <c r="Y205" s="158" t="e">
        <f t="shared" si="58"/>
        <v>#NUM!</v>
      </c>
    </row>
    <row r="206" spans="1:25" ht="12.75">
      <c r="A206" s="155">
        <v>0</v>
      </c>
      <c r="B206" s="7">
        <f t="shared" si="62"/>
        <v>0</v>
      </c>
      <c r="C206" s="7" t="e">
        <f t="shared" si="44"/>
        <v>#NUM!</v>
      </c>
      <c r="D206" s="156" t="e">
        <f t="shared" si="63"/>
        <v>#NUM!</v>
      </c>
      <c r="E206" s="157">
        <f t="shared" si="59"/>
        <v>100</v>
      </c>
      <c r="F206" s="155">
        <f t="shared" si="45"/>
        <v>0</v>
      </c>
      <c r="G206" s="155"/>
      <c r="H206" s="161">
        <f t="shared" si="46"/>
        <v>0</v>
      </c>
      <c r="I206" s="155" t="e">
        <f t="shared" si="43"/>
        <v>#NUM!</v>
      </c>
      <c r="J206" s="158" t="e">
        <f t="shared" si="47"/>
        <v>#NUM!</v>
      </c>
      <c r="K206" s="158" t="e">
        <f t="shared" si="48"/>
        <v>#NUM!</v>
      </c>
      <c r="L206" s="158" t="e">
        <f t="shared" si="49"/>
        <v>#NUM!</v>
      </c>
      <c r="M206" s="179" t="e">
        <f t="shared" si="60"/>
        <v>#NUM!</v>
      </c>
      <c r="N206" s="155">
        <v>0</v>
      </c>
      <c r="O206" s="159">
        <f t="shared" si="61"/>
        <v>0</v>
      </c>
      <c r="Q206" s="155">
        <f t="shared" si="50"/>
        <v>0</v>
      </c>
      <c r="R206" s="158">
        <f t="shared" si="51"/>
        <v>0</v>
      </c>
      <c r="S206" s="158">
        <f t="shared" si="52"/>
        <v>0</v>
      </c>
      <c r="T206" s="158">
        <f t="shared" si="53"/>
        <v>0</v>
      </c>
      <c r="U206" s="63" t="e">
        <f t="shared" si="54"/>
        <v>#NUM!</v>
      </c>
      <c r="V206" s="141" t="e">
        <f t="shared" si="55"/>
        <v>#NUM!</v>
      </c>
      <c r="W206" s="158" t="e">
        <f t="shared" si="56"/>
        <v>#NUM!</v>
      </c>
      <c r="X206" s="158" t="e">
        <f t="shared" si="57"/>
        <v>#NUM!</v>
      </c>
      <c r="Y206" s="158" t="e">
        <f t="shared" si="58"/>
        <v>#NUM!</v>
      </c>
    </row>
    <row r="207" spans="1:25" ht="12.75">
      <c r="A207" s="155">
        <v>0</v>
      </c>
      <c r="B207" s="7">
        <f t="shared" si="62"/>
        <v>0</v>
      </c>
      <c r="C207" s="7" t="e">
        <f t="shared" si="44"/>
        <v>#NUM!</v>
      </c>
      <c r="D207" s="156" t="e">
        <f t="shared" si="63"/>
        <v>#NUM!</v>
      </c>
      <c r="E207" s="157">
        <f t="shared" si="59"/>
        <v>100</v>
      </c>
      <c r="F207" s="155">
        <f t="shared" si="45"/>
        <v>0</v>
      </c>
      <c r="G207" s="155"/>
      <c r="H207" s="161">
        <f t="shared" si="46"/>
        <v>0</v>
      </c>
      <c r="I207" s="155" t="e">
        <f t="shared" si="43"/>
        <v>#NUM!</v>
      </c>
      <c r="J207" s="158" t="e">
        <f t="shared" si="47"/>
        <v>#NUM!</v>
      </c>
      <c r="K207" s="158" t="e">
        <f t="shared" si="48"/>
        <v>#NUM!</v>
      </c>
      <c r="L207" s="158" t="e">
        <f t="shared" si="49"/>
        <v>#NUM!</v>
      </c>
      <c r="M207" s="179" t="e">
        <f t="shared" si="60"/>
        <v>#NUM!</v>
      </c>
      <c r="N207" s="155">
        <v>0</v>
      </c>
      <c r="O207" s="159">
        <f t="shared" si="61"/>
        <v>0</v>
      </c>
      <c r="Q207" s="155">
        <f t="shared" si="50"/>
        <v>0</v>
      </c>
      <c r="R207" s="158">
        <f t="shared" si="51"/>
        <v>0</v>
      </c>
      <c r="S207" s="158">
        <f t="shared" si="52"/>
        <v>0</v>
      </c>
      <c r="T207" s="158">
        <f t="shared" si="53"/>
        <v>0</v>
      </c>
      <c r="U207" s="63" t="e">
        <f t="shared" si="54"/>
        <v>#NUM!</v>
      </c>
      <c r="V207" s="141" t="e">
        <f t="shared" si="55"/>
        <v>#NUM!</v>
      </c>
      <c r="W207" s="158" t="e">
        <f t="shared" si="56"/>
        <v>#NUM!</v>
      </c>
      <c r="X207" s="158" t="e">
        <f t="shared" si="57"/>
        <v>#NUM!</v>
      </c>
      <c r="Y207" s="158" t="e">
        <f t="shared" si="58"/>
        <v>#NUM!</v>
      </c>
    </row>
    <row r="208" spans="1:25" ht="12.75">
      <c r="A208" s="155">
        <v>0</v>
      </c>
      <c r="B208" s="7">
        <f t="shared" si="62"/>
        <v>0</v>
      </c>
      <c r="C208" s="7" t="e">
        <f t="shared" si="44"/>
        <v>#NUM!</v>
      </c>
      <c r="D208" s="156" t="e">
        <f t="shared" si="63"/>
        <v>#NUM!</v>
      </c>
      <c r="E208" s="157">
        <f t="shared" si="59"/>
        <v>100</v>
      </c>
      <c r="F208" s="155">
        <f t="shared" si="45"/>
        <v>0</v>
      </c>
      <c r="G208" s="155"/>
      <c r="H208" s="161">
        <f t="shared" si="46"/>
        <v>0</v>
      </c>
      <c r="I208" s="155" t="e">
        <f t="shared" si="43"/>
        <v>#NUM!</v>
      </c>
      <c r="J208" s="158" t="e">
        <f t="shared" si="47"/>
        <v>#NUM!</v>
      </c>
      <c r="K208" s="158" t="e">
        <f t="shared" si="48"/>
        <v>#NUM!</v>
      </c>
      <c r="L208" s="158" t="e">
        <f t="shared" si="49"/>
        <v>#NUM!</v>
      </c>
      <c r="M208" s="179" t="e">
        <f t="shared" si="60"/>
        <v>#NUM!</v>
      </c>
      <c r="N208" s="155">
        <v>0</v>
      </c>
      <c r="O208" s="159">
        <f t="shared" si="61"/>
        <v>0</v>
      </c>
      <c r="Q208" s="155">
        <f t="shared" si="50"/>
        <v>0</v>
      </c>
      <c r="R208" s="158">
        <f t="shared" si="51"/>
        <v>0</v>
      </c>
      <c r="S208" s="158">
        <f t="shared" si="52"/>
        <v>0</v>
      </c>
      <c r="T208" s="158">
        <f t="shared" si="53"/>
        <v>0</v>
      </c>
      <c r="U208" s="63" t="e">
        <f t="shared" si="54"/>
        <v>#NUM!</v>
      </c>
      <c r="V208" s="141" t="e">
        <f t="shared" si="55"/>
        <v>#NUM!</v>
      </c>
      <c r="W208" s="158" t="e">
        <f t="shared" si="56"/>
        <v>#NUM!</v>
      </c>
      <c r="X208" s="158" t="e">
        <f t="shared" si="57"/>
        <v>#NUM!</v>
      </c>
      <c r="Y208" s="158" t="e">
        <f t="shared" si="58"/>
        <v>#NUM!</v>
      </c>
    </row>
    <row r="209" spans="1:25" ht="12.75">
      <c r="A209" s="155">
        <v>0</v>
      </c>
      <c r="B209" s="7">
        <f t="shared" si="62"/>
        <v>0</v>
      </c>
      <c r="C209" s="7" t="e">
        <f t="shared" si="44"/>
        <v>#NUM!</v>
      </c>
      <c r="D209" s="156" t="e">
        <f t="shared" si="63"/>
        <v>#NUM!</v>
      </c>
      <c r="E209" s="157">
        <f t="shared" si="59"/>
        <v>100</v>
      </c>
      <c r="F209" s="155">
        <f t="shared" si="45"/>
        <v>0</v>
      </c>
      <c r="G209" s="155"/>
      <c r="H209" s="161">
        <f t="shared" si="46"/>
        <v>0</v>
      </c>
      <c r="I209" s="155" t="e">
        <f t="shared" si="43"/>
        <v>#NUM!</v>
      </c>
      <c r="J209" s="158" t="e">
        <f t="shared" si="47"/>
        <v>#NUM!</v>
      </c>
      <c r="K209" s="158" t="e">
        <f t="shared" si="48"/>
        <v>#NUM!</v>
      </c>
      <c r="L209" s="158" t="e">
        <f t="shared" si="49"/>
        <v>#NUM!</v>
      </c>
      <c r="M209" s="179" t="e">
        <f t="shared" si="60"/>
        <v>#NUM!</v>
      </c>
      <c r="N209" s="155">
        <v>0</v>
      </c>
      <c r="O209" s="159">
        <f t="shared" si="61"/>
        <v>0</v>
      </c>
      <c r="Q209" s="155">
        <f t="shared" si="50"/>
        <v>0</v>
      </c>
      <c r="R209" s="158">
        <f t="shared" si="51"/>
        <v>0</v>
      </c>
      <c r="S209" s="158">
        <f t="shared" si="52"/>
        <v>0</v>
      </c>
      <c r="T209" s="158">
        <f t="shared" si="53"/>
        <v>0</v>
      </c>
      <c r="U209" s="63" t="e">
        <f t="shared" si="54"/>
        <v>#NUM!</v>
      </c>
      <c r="V209" s="141" t="e">
        <f t="shared" si="55"/>
        <v>#NUM!</v>
      </c>
      <c r="W209" s="158" t="e">
        <f t="shared" si="56"/>
        <v>#NUM!</v>
      </c>
      <c r="X209" s="158" t="e">
        <f t="shared" si="57"/>
        <v>#NUM!</v>
      </c>
      <c r="Y209" s="158" t="e">
        <f t="shared" si="58"/>
        <v>#NUM!</v>
      </c>
    </row>
    <row r="210" spans="1:25" ht="12.75">
      <c r="A210" s="155">
        <v>0</v>
      </c>
      <c r="B210" s="7">
        <f t="shared" si="62"/>
        <v>0</v>
      </c>
      <c r="C210" s="7" t="e">
        <f t="shared" si="44"/>
        <v>#NUM!</v>
      </c>
      <c r="D210" s="156" t="e">
        <f t="shared" si="63"/>
        <v>#NUM!</v>
      </c>
      <c r="E210" s="157">
        <f t="shared" si="59"/>
        <v>100</v>
      </c>
      <c r="F210" s="155">
        <f t="shared" si="45"/>
        <v>0</v>
      </c>
      <c r="G210" s="155"/>
      <c r="H210" s="161">
        <f t="shared" si="46"/>
        <v>0</v>
      </c>
      <c r="I210" s="155" t="e">
        <f t="shared" si="43"/>
        <v>#NUM!</v>
      </c>
      <c r="J210" s="158" t="e">
        <f t="shared" si="47"/>
        <v>#NUM!</v>
      </c>
      <c r="K210" s="158" t="e">
        <f t="shared" si="48"/>
        <v>#NUM!</v>
      </c>
      <c r="L210" s="158" t="e">
        <f t="shared" si="49"/>
        <v>#NUM!</v>
      </c>
      <c r="M210" s="179" t="e">
        <f t="shared" si="60"/>
        <v>#NUM!</v>
      </c>
      <c r="N210" s="155">
        <v>0</v>
      </c>
      <c r="O210" s="159">
        <f t="shared" si="61"/>
        <v>0</v>
      </c>
      <c r="Q210" s="155">
        <f t="shared" si="50"/>
        <v>0</v>
      </c>
      <c r="R210" s="158">
        <f t="shared" si="51"/>
        <v>0</v>
      </c>
      <c r="S210" s="158">
        <f t="shared" si="52"/>
        <v>0</v>
      </c>
      <c r="T210" s="158">
        <f t="shared" si="53"/>
        <v>0</v>
      </c>
      <c r="U210" s="63" t="e">
        <f t="shared" si="54"/>
        <v>#NUM!</v>
      </c>
      <c r="V210" s="141" t="e">
        <f t="shared" si="55"/>
        <v>#NUM!</v>
      </c>
      <c r="W210" s="158" t="e">
        <f t="shared" si="56"/>
        <v>#NUM!</v>
      </c>
      <c r="X210" s="158" t="e">
        <f t="shared" si="57"/>
        <v>#NUM!</v>
      </c>
      <c r="Y210" s="158" t="e">
        <f t="shared" si="58"/>
        <v>#NUM!</v>
      </c>
    </row>
    <row r="211" spans="1:25" ht="12.75">
      <c r="A211" s="155">
        <v>0</v>
      </c>
      <c r="B211" s="7">
        <f t="shared" si="62"/>
        <v>0</v>
      </c>
      <c r="C211" s="7" t="e">
        <f t="shared" si="44"/>
        <v>#NUM!</v>
      </c>
      <c r="D211" s="156" t="e">
        <f t="shared" si="63"/>
        <v>#NUM!</v>
      </c>
      <c r="E211" s="157">
        <f t="shared" si="59"/>
        <v>100</v>
      </c>
      <c r="F211" s="155">
        <f t="shared" si="45"/>
        <v>0</v>
      </c>
      <c r="G211" s="155"/>
      <c r="H211" s="161">
        <f t="shared" si="46"/>
        <v>0</v>
      </c>
      <c r="I211" s="155" t="e">
        <f t="shared" si="43"/>
        <v>#NUM!</v>
      </c>
      <c r="J211" s="158" t="e">
        <f t="shared" si="47"/>
        <v>#NUM!</v>
      </c>
      <c r="K211" s="158" t="e">
        <f t="shared" si="48"/>
        <v>#NUM!</v>
      </c>
      <c r="L211" s="158" t="e">
        <f t="shared" si="49"/>
        <v>#NUM!</v>
      </c>
      <c r="M211" s="179" t="e">
        <f t="shared" si="60"/>
        <v>#NUM!</v>
      </c>
      <c r="N211" s="155">
        <v>0</v>
      </c>
      <c r="O211" s="159">
        <f t="shared" si="61"/>
        <v>0</v>
      </c>
      <c r="Q211" s="155">
        <f t="shared" si="50"/>
        <v>0</v>
      </c>
      <c r="R211" s="158">
        <f t="shared" si="51"/>
        <v>0</v>
      </c>
      <c r="S211" s="158">
        <f t="shared" si="52"/>
        <v>0</v>
      </c>
      <c r="T211" s="158">
        <f t="shared" si="53"/>
        <v>0</v>
      </c>
      <c r="U211" s="63" t="e">
        <f t="shared" si="54"/>
        <v>#NUM!</v>
      </c>
      <c r="V211" s="141" t="e">
        <f t="shared" si="55"/>
        <v>#NUM!</v>
      </c>
      <c r="W211" s="158" t="e">
        <f t="shared" si="56"/>
        <v>#NUM!</v>
      </c>
      <c r="X211" s="158" t="e">
        <f t="shared" si="57"/>
        <v>#NUM!</v>
      </c>
      <c r="Y211" s="158" t="e">
        <f t="shared" si="58"/>
        <v>#NUM!</v>
      </c>
    </row>
    <row r="212" spans="1:25" ht="12.75">
      <c r="A212" s="155">
        <v>0</v>
      </c>
      <c r="B212" s="7">
        <f t="shared" si="62"/>
        <v>0</v>
      </c>
      <c r="C212" s="7" t="e">
        <f t="shared" si="44"/>
        <v>#NUM!</v>
      </c>
      <c r="D212" s="156" t="e">
        <f t="shared" si="63"/>
        <v>#NUM!</v>
      </c>
      <c r="E212" s="157">
        <f t="shared" si="59"/>
        <v>100</v>
      </c>
      <c r="F212" s="155">
        <f t="shared" si="45"/>
        <v>0</v>
      </c>
      <c r="G212" s="155"/>
      <c r="H212" s="161">
        <f t="shared" si="46"/>
        <v>0</v>
      </c>
      <c r="I212" s="155" t="e">
        <f t="shared" si="43"/>
        <v>#NUM!</v>
      </c>
      <c r="J212" s="158" t="e">
        <f t="shared" si="47"/>
        <v>#NUM!</v>
      </c>
      <c r="K212" s="158" t="e">
        <f t="shared" si="48"/>
        <v>#NUM!</v>
      </c>
      <c r="L212" s="158" t="e">
        <f t="shared" si="49"/>
        <v>#NUM!</v>
      </c>
      <c r="M212" s="179" t="e">
        <f t="shared" si="60"/>
        <v>#NUM!</v>
      </c>
      <c r="N212" s="155">
        <v>0</v>
      </c>
      <c r="O212" s="159">
        <f t="shared" si="61"/>
        <v>0</v>
      </c>
      <c r="Q212" s="155">
        <f t="shared" si="50"/>
        <v>0</v>
      </c>
      <c r="R212" s="158">
        <f t="shared" si="51"/>
        <v>0</v>
      </c>
      <c r="S212" s="158">
        <f t="shared" si="52"/>
        <v>0</v>
      </c>
      <c r="T212" s="158">
        <f t="shared" si="53"/>
        <v>0</v>
      </c>
      <c r="U212" s="63" t="e">
        <f t="shared" si="54"/>
        <v>#NUM!</v>
      </c>
      <c r="V212" s="141" t="e">
        <f t="shared" si="55"/>
        <v>#NUM!</v>
      </c>
      <c r="W212" s="158" t="e">
        <f t="shared" si="56"/>
        <v>#NUM!</v>
      </c>
      <c r="X212" s="158" t="e">
        <f t="shared" si="57"/>
        <v>#NUM!</v>
      </c>
      <c r="Y212" s="158" t="e">
        <f t="shared" si="58"/>
        <v>#NUM!</v>
      </c>
    </row>
    <row r="213" spans="1:25" ht="12.75">
      <c r="A213" s="155">
        <v>0</v>
      </c>
      <c r="B213" s="7">
        <f t="shared" si="62"/>
        <v>0</v>
      </c>
      <c r="C213" s="7" t="e">
        <f t="shared" si="44"/>
        <v>#NUM!</v>
      </c>
      <c r="D213" s="156" t="e">
        <f t="shared" si="63"/>
        <v>#NUM!</v>
      </c>
      <c r="E213" s="157">
        <f t="shared" si="59"/>
        <v>100</v>
      </c>
      <c r="F213" s="155">
        <f t="shared" si="45"/>
        <v>0</v>
      </c>
      <c r="G213" s="155"/>
      <c r="H213" s="161">
        <f t="shared" si="46"/>
        <v>0</v>
      </c>
      <c r="I213" s="155" t="e">
        <f t="shared" si="43"/>
        <v>#NUM!</v>
      </c>
      <c r="J213" s="158" t="e">
        <f t="shared" si="47"/>
        <v>#NUM!</v>
      </c>
      <c r="K213" s="158" t="e">
        <f t="shared" si="48"/>
        <v>#NUM!</v>
      </c>
      <c r="L213" s="158" t="e">
        <f t="shared" si="49"/>
        <v>#NUM!</v>
      </c>
      <c r="M213" s="179" t="e">
        <f t="shared" si="60"/>
        <v>#NUM!</v>
      </c>
      <c r="N213" s="155">
        <v>0</v>
      </c>
      <c r="O213" s="159">
        <f t="shared" si="61"/>
        <v>0</v>
      </c>
      <c r="Q213" s="155">
        <f t="shared" si="50"/>
        <v>0</v>
      </c>
      <c r="R213" s="158">
        <f t="shared" si="51"/>
        <v>0</v>
      </c>
      <c r="S213" s="158">
        <f t="shared" si="52"/>
        <v>0</v>
      </c>
      <c r="T213" s="158">
        <f t="shared" si="53"/>
        <v>0</v>
      </c>
      <c r="U213" s="63" t="e">
        <f t="shared" si="54"/>
        <v>#NUM!</v>
      </c>
      <c r="V213" s="141" t="e">
        <f t="shared" si="55"/>
        <v>#NUM!</v>
      </c>
      <c r="W213" s="158" t="e">
        <f t="shared" si="56"/>
        <v>#NUM!</v>
      </c>
      <c r="X213" s="158" t="e">
        <f t="shared" si="57"/>
        <v>#NUM!</v>
      </c>
      <c r="Y213" s="158" t="e">
        <f t="shared" si="58"/>
        <v>#NUM!</v>
      </c>
    </row>
    <row r="214" spans="1:25" ht="12.75">
      <c r="A214" s="155">
        <v>0</v>
      </c>
      <c r="B214" s="7">
        <f t="shared" si="62"/>
        <v>0</v>
      </c>
      <c r="C214" s="7" t="e">
        <f t="shared" si="44"/>
        <v>#NUM!</v>
      </c>
      <c r="D214" s="156" t="e">
        <f t="shared" si="63"/>
        <v>#NUM!</v>
      </c>
      <c r="E214" s="157">
        <f t="shared" si="59"/>
        <v>100</v>
      </c>
      <c r="F214" s="155">
        <f t="shared" si="45"/>
        <v>0</v>
      </c>
      <c r="G214" s="155"/>
      <c r="H214" s="161">
        <f t="shared" si="46"/>
        <v>0</v>
      </c>
      <c r="I214" s="155" t="e">
        <f t="shared" si="43"/>
        <v>#NUM!</v>
      </c>
      <c r="J214" s="158" t="e">
        <f t="shared" si="47"/>
        <v>#NUM!</v>
      </c>
      <c r="K214" s="158" t="e">
        <f t="shared" si="48"/>
        <v>#NUM!</v>
      </c>
      <c r="L214" s="158" t="e">
        <f t="shared" si="49"/>
        <v>#NUM!</v>
      </c>
      <c r="M214" s="179" t="e">
        <f t="shared" si="60"/>
        <v>#NUM!</v>
      </c>
      <c r="N214" s="155">
        <v>0</v>
      </c>
      <c r="O214" s="159">
        <f t="shared" si="61"/>
        <v>0</v>
      </c>
      <c r="Q214" s="155">
        <f t="shared" si="50"/>
        <v>0</v>
      </c>
      <c r="R214" s="158">
        <f t="shared" si="51"/>
        <v>0</v>
      </c>
      <c r="S214" s="158">
        <f t="shared" si="52"/>
        <v>0</v>
      </c>
      <c r="T214" s="158">
        <f t="shared" si="53"/>
        <v>0</v>
      </c>
      <c r="U214" s="63" t="e">
        <f t="shared" si="54"/>
        <v>#NUM!</v>
      </c>
      <c r="V214" s="141" t="e">
        <f t="shared" si="55"/>
        <v>#NUM!</v>
      </c>
      <c r="W214" s="158" t="e">
        <f t="shared" si="56"/>
        <v>#NUM!</v>
      </c>
      <c r="X214" s="158" t="e">
        <f t="shared" si="57"/>
        <v>#NUM!</v>
      </c>
      <c r="Y214" s="158" t="e">
        <f t="shared" si="58"/>
        <v>#NUM!</v>
      </c>
    </row>
    <row r="215" spans="1:25" ht="12.75">
      <c r="A215" s="155">
        <v>0</v>
      </c>
      <c r="B215" s="7">
        <f t="shared" si="62"/>
        <v>0</v>
      </c>
      <c r="C215" s="7" t="e">
        <f t="shared" si="44"/>
        <v>#NUM!</v>
      </c>
      <c r="D215" s="156" t="e">
        <f t="shared" si="63"/>
        <v>#NUM!</v>
      </c>
      <c r="E215" s="157">
        <f t="shared" si="59"/>
        <v>100</v>
      </c>
      <c r="F215" s="155">
        <f t="shared" si="45"/>
        <v>0</v>
      </c>
      <c r="G215" s="155"/>
      <c r="H215" s="161">
        <f t="shared" si="46"/>
        <v>0</v>
      </c>
      <c r="I215" s="155" t="e">
        <f t="shared" si="43"/>
        <v>#NUM!</v>
      </c>
      <c r="J215" s="158" t="e">
        <f t="shared" si="47"/>
        <v>#NUM!</v>
      </c>
      <c r="K215" s="158" t="e">
        <f t="shared" si="48"/>
        <v>#NUM!</v>
      </c>
      <c r="L215" s="158" t="e">
        <f t="shared" si="49"/>
        <v>#NUM!</v>
      </c>
      <c r="M215" s="179" t="e">
        <f t="shared" si="60"/>
        <v>#NUM!</v>
      </c>
      <c r="N215" s="155">
        <v>0</v>
      </c>
      <c r="O215" s="159">
        <f t="shared" si="61"/>
        <v>0</v>
      </c>
      <c r="Q215" s="155">
        <f t="shared" si="50"/>
        <v>0</v>
      </c>
      <c r="R215" s="158">
        <f t="shared" si="51"/>
        <v>0</v>
      </c>
      <c r="S215" s="158">
        <f t="shared" si="52"/>
        <v>0</v>
      </c>
      <c r="T215" s="158">
        <f t="shared" si="53"/>
        <v>0</v>
      </c>
      <c r="U215" s="63" t="e">
        <f t="shared" si="54"/>
        <v>#NUM!</v>
      </c>
      <c r="V215" s="141" t="e">
        <f t="shared" si="55"/>
        <v>#NUM!</v>
      </c>
      <c r="W215" s="158" t="e">
        <f t="shared" si="56"/>
        <v>#NUM!</v>
      </c>
      <c r="X215" s="158" t="e">
        <f t="shared" si="57"/>
        <v>#NUM!</v>
      </c>
      <c r="Y215" s="158" t="e">
        <f t="shared" si="58"/>
        <v>#NUM!</v>
      </c>
    </row>
    <row r="216" spans="1:25" ht="12.75">
      <c r="A216" s="155">
        <v>0</v>
      </c>
      <c r="B216" s="7">
        <f t="shared" si="62"/>
        <v>0</v>
      </c>
      <c r="C216" s="7" t="e">
        <f t="shared" si="44"/>
        <v>#NUM!</v>
      </c>
      <c r="D216" s="156" t="e">
        <f t="shared" si="63"/>
        <v>#NUM!</v>
      </c>
      <c r="E216" s="157">
        <f t="shared" si="59"/>
        <v>100</v>
      </c>
      <c r="F216" s="155">
        <f t="shared" si="45"/>
        <v>0</v>
      </c>
      <c r="G216" s="155"/>
      <c r="H216" s="161">
        <f t="shared" si="46"/>
        <v>0</v>
      </c>
      <c r="I216" s="155" t="e">
        <f t="shared" si="43"/>
        <v>#NUM!</v>
      </c>
      <c r="J216" s="158" t="e">
        <f t="shared" si="47"/>
        <v>#NUM!</v>
      </c>
      <c r="K216" s="158" t="e">
        <f t="shared" si="48"/>
        <v>#NUM!</v>
      </c>
      <c r="L216" s="158" t="e">
        <f t="shared" si="49"/>
        <v>#NUM!</v>
      </c>
      <c r="M216" s="179" t="e">
        <f t="shared" si="60"/>
        <v>#NUM!</v>
      </c>
      <c r="N216" s="155">
        <v>0</v>
      </c>
      <c r="O216" s="159">
        <f t="shared" si="61"/>
        <v>0</v>
      </c>
      <c r="Q216" s="155">
        <f t="shared" si="50"/>
        <v>0</v>
      </c>
      <c r="R216" s="158">
        <f t="shared" si="51"/>
        <v>0</v>
      </c>
      <c r="S216" s="158">
        <f t="shared" si="52"/>
        <v>0</v>
      </c>
      <c r="T216" s="158">
        <f t="shared" si="53"/>
        <v>0</v>
      </c>
      <c r="U216" s="63" t="e">
        <f t="shared" si="54"/>
        <v>#NUM!</v>
      </c>
      <c r="V216" s="141" t="e">
        <f t="shared" si="55"/>
        <v>#NUM!</v>
      </c>
      <c r="W216" s="158" t="e">
        <f t="shared" si="56"/>
        <v>#NUM!</v>
      </c>
      <c r="X216" s="158" t="e">
        <f t="shared" si="57"/>
        <v>#NUM!</v>
      </c>
      <c r="Y216" s="158" t="e">
        <f t="shared" si="58"/>
        <v>#NUM!</v>
      </c>
    </row>
    <row r="217" spans="1:25" ht="12.75">
      <c r="A217" s="155">
        <v>0</v>
      </c>
      <c r="B217" s="7">
        <f t="shared" si="62"/>
        <v>0</v>
      </c>
      <c r="C217" s="7" t="e">
        <f t="shared" si="44"/>
        <v>#NUM!</v>
      </c>
      <c r="D217" s="156" t="e">
        <f t="shared" si="63"/>
        <v>#NUM!</v>
      </c>
      <c r="E217" s="157">
        <f t="shared" si="59"/>
        <v>100</v>
      </c>
      <c r="F217" s="155">
        <f t="shared" si="45"/>
        <v>0</v>
      </c>
      <c r="G217" s="155"/>
      <c r="H217" s="161">
        <f t="shared" si="46"/>
        <v>0</v>
      </c>
      <c r="I217" s="155" t="e">
        <f t="shared" si="43"/>
        <v>#NUM!</v>
      </c>
      <c r="J217" s="158" t="e">
        <f t="shared" si="47"/>
        <v>#NUM!</v>
      </c>
      <c r="K217" s="158" t="e">
        <f t="shared" si="48"/>
        <v>#NUM!</v>
      </c>
      <c r="L217" s="158" t="e">
        <f t="shared" si="49"/>
        <v>#NUM!</v>
      </c>
      <c r="M217" s="179" t="e">
        <f t="shared" si="60"/>
        <v>#NUM!</v>
      </c>
      <c r="N217" s="155">
        <v>0</v>
      </c>
      <c r="O217" s="159">
        <f t="shared" si="61"/>
        <v>0</v>
      </c>
      <c r="Q217" s="155">
        <f t="shared" si="50"/>
        <v>0</v>
      </c>
      <c r="R217" s="158">
        <f t="shared" si="51"/>
        <v>0</v>
      </c>
      <c r="S217" s="158">
        <f t="shared" si="52"/>
        <v>0</v>
      </c>
      <c r="T217" s="158">
        <f t="shared" si="53"/>
        <v>0</v>
      </c>
      <c r="U217" s="63" t="e">
        <f t="shared" si="54"/>
        <v>#NUM!</v>
      </c>
      <c r="V217" s="141" t="e">
        <f t="shared" si="55"/>
        <v>#NUM!</v>
      </c>
      <c r="W217" s="158" t="e">
        <f t="shared" si="56"/>
        <v>#NUM!</v>
      </c>
      <c r="X217" s="158" t="e">
        <f t="shared" si="57"/>
        <v>#NUM!</v>
      </c>
      <c r="Y217" s="158" t="e">
        <f t="shared" si="58"/>
        <v>#NUM!</v>
      </c>
    </row>
    <row r="218" spans="1:25" ht="12.75">
      <c r="A218" s="155">
        <v>0</v>
      </c>
      <c r="B218" s="7">
        <f t="shared" si="62"/>
        <v>0</v>
      </c>
      <c r="C218" s="7" t="e">
        <f t="shared" si="44"/>
        <v>#NUM!</v>
      </c>
      <c r="D218" s="156" t="e">
        <f t="shared" si="63"/>
        <v>#NUM!</v>
      </c>
      <c r="E218" s="157">
        <f t="shared" si="59"/>
        <v>100</v>
      </c>
      <c r="F218" s="155">
        <f t="shared" si="45"/>
        <v>0</v>
      </c>
      <c r="G218" s="155"/>
      <c r="H218" s="161">
        <f t="shared" si="46"/>
        <v>0</v>
      </c>
      <c r="I218" s="155" t="e">
        <f t="shared" si="43"/>
        <v>#NUM!</v>
      </c>
      <c r="J218" s="158" t="e">
        <f t="shared" si="47"/>
        <v>#NUM!</v>
      </c>
      <c r="K218" s="158" t="e">
        <f t="shared" si="48"/>
        <v>#NUM!</v>
      </c>
      <c r="L218" s="158" t="e">
        <f t="shared" si="49"/>
        <v>#NUM!</v>
      </c>
      <c r="M218" s="179" t="e">
        <f t="shared" si="60"/>
        <v>#NUM!</v>
      </c>
      <c r="N218" s="155">
        <v>0</v>
      </c>
      <c r="O218" s="159">
        <f t="shared" si="61"/>
        <v>0</v>
      </c>
      <c r="Q218" s="155">
        <f t="shared" si="50"/>
        <v>0</v>
      </c>
      <c r="R218" s="158">
        <f t="shared" si="51"/>
        <v>0</v>
      </c>
      <c r="S218" s="158">
        <f t="shared" si="52"/>
        <v>0</v>
      </c>
      <c r="T218" s="158">
        <f t="shared" si="53"/>
        <v>0</v>
      </c>
      <c r="U218" s="63" t="e">
        <f t="shared" si="54"/>
        <v>#NUM!</v>
      </c>
      <c r="V218" s="141" t="e">
        <f t="shared" si="55"/>
        <v>#NUM!</v>
      </c>
      <c r="W218" s="158" t="e">
        <f t="shared" si="56"/>
        <v>#NUM!</v>
      </c>
      <c r="X218" s="158" t="e">
        <f t="shared" si="57"/>
        <v>#NUM!</v>
      </c>
      <c r="Y218" s="158" t="e">
        <f t="shared" si="58"/>
        <v>#NUM!</v>
      </c>
    </row>
    <row r="219" spans="1:25" ht="12.75">
      <c r="A219" s="155">
        <v>0</v>
      </c>
      <c r="B219" s="7">
        <f t="shared" si="62"/>
        <v>0</v>
      </c>
      <c r="C219" s="7" t="e">
        <f t="shared" si="44"/>
        <v>#NUM!</v>
      </c>
      <c r="D219" s="156" t="e">
        <f t="shared" si="63"/>
        <v>#NUM!</v>
      </c>
      <c r="E219" s="157">
        <f t="shared" si="59"/>
        <v>100</v>
      </c>
      <c r="F219" s="155">
        <f t="shared" si="45"/>
        <v>0</v>
      </c>
      <c r="G219" s="155"/>
      <c r="H219" s="161">
        <f t="shared" si="46"/>
        <v>0</v>
      </c>
      <c r="I219" s="155" t="e">
        <f t="shared" si="43"/>
        <v>#NUM!</v>
      </c>
      <c r="J219" s="158" t="e">
        <f t="shared" si="47"/>
        <v>#NUM!</v>
      </c>
      <c r="K219" s="158" t="e">
        <f t="shared" si="48"/>
        <v>#NUM!</v>
      </c>
      <c r="L219" s="158" t="e">
        <f t="shared" si="49"/>
        <v>#NUM!</v>
      </c>
      <c r="M219" s="179" t="e">
        <f t="shared" si="60"/>
        <v>#NUM!</v>
      </c>
      <c r="N219" s="155">
        <v>0</v>
      </c>
      <c r="O219" s="159">
        <f t="shared" si="61"/>
        <v>0</v>
      </c>
      <c r="Q219" s="155">
        <f t="shared" si="50"/>
        <v>0</v>
      </c>
      <c r="R219" s="158">
        <f t="shared" si="51"/>
        <v>0</v>
      </c>
      <c r="S219" s="158">
        <f t="shared" si="52"/>
        <v>0</v>
      </c>
      <c r="T219" s="158">
        <f t="shared" si="53"/>
        <v>0</v>
      </c>
      <c r="U219" s="63" t="e">
        <f t="shared" si="54"/>
        <v>#NUM!</v>
      </c>
      <c r="V219" s="141" t="e">
        <f t="shared" si="55"/>
        <v>#NUM!</v>
      </c>
      <c r="W219" s="158" t="e">
        <f t="shared" si="56"/>
        <v>#NUM!</v>
      </c>
      <c r="X219" s="158" t="e">
        <f t="shared" si="57"/>
        <v>#NUM!</v>
      </c>
      <c r="Y219" s="158" t="e">
        <f t="shared" si="58"/>
        <v>#NUM!</v>
      </c>
    </row>
    <row r="220" spans="1:25" ht="12.75">
      <c r="A220" s="155">
        <v>0</v>
      </c>
      <c r="B220" s="7">
        <f t="shared" si="62"/>
        <v>0</v>
      </c>
      <c r="C220" s="7" t="e">
        <f t="shared" si="44"/>
        <v>#NUM!</v>
      </c>
      <c r="D220" s="156" t="e">
        <f t="shared" si="63"/>
        <v>#NUM!</v>
      </c>
      <c r="E220" s="157">
        <f t="shared" si="59"/>
        <v>100</v>
      </c>
      <c r="F220" s="155">
        <f t="shared" si="45"/>
        <v>0</v>
      </c>
      <c r="G220" s="155"/>
      <c r="H220" s="161">
        <f t="shared" si="46"/>
        <v>0</v>
      </c>
      <c r="I220" s="155" t="e">
        <f t="shared" si="43"/>
        <v>#NUM!</v>
      </c>
      <c r="J220" s="158" t="e">
        <f t="shared" si="47"/>
        <v>#NUM!</v>
      </c>
      <c r="K220" s="158" t="e">
        <f t="shared" si="48"/>
        <v>#NUM!</v>
      </c>
      <c r="L220" s="158" t="e">
        <f t="shared" si="49"/>
        <v>#NUM!</v>
      </c>
      <c r="M220" s="179" t="e">
        <f t="shared" si="60"/>
        <v>#NUM!</v>
      </c>
      <c r="N220" s="155">
        <v>0</v>
      </c>
      <c r="O220" s="159">
        <f t="shared" si="61"/>
        <v>0</v>
      </c>
      <c r="Q220" s="155">
        <f t="shared" si="50"/>
        <v>0</v>
      </c>
      <c r="R220" s="158">
        <f t="shared" si="51"/>
        <v>0</v>
      </c>
      <c r="S220" s="158">
        <f t="shared" si="52"/>
        <v>0</v>
      </c>
      <c r="T220" s="158">
        <f t="shared" si="53"/>
        <v>0</v>
      </c>
      <c r="U220" s="63" t="e">
        <f t="shared" si="54"/>
        <v>#NUM!</v>
      </c>
      <c r="V220" s="141" t="e">
        <f t="shared" si="55"/>
        <v>#NUM!</v>
      </c>
      <c r="W220" s="158" t="e">
        <f t="shared" si="56"/>
        <v>#NUM!</v>
      </c>
      <c r="X220" s="158" t="e">
        <f t="shared" si="57"/>
        <v>#NUM!</v>
      </c>
      <c r="Y220" s="158" t="e">
        <f t="shared" si="58"/>
        <v>#NUM!</v>
      </c>
    </row>
    <row r="221" spans="1:25" ht="12.75">
      <c r="A221" s="155">
        <v>0</v>
      </c>
      <c r="B221" s="7">
        <f t="shared" si="62"/>
        <v>0</v>
      </c>
      <c r="C221" s="7" t="e">
        <f t="shared" si="44"/>
        <v>#NUM!</v>
      </c>
      <c r="D221" s="156" t="e">
        <f t="shared" si="63"/>
        <v>#NUM!</v>
      </c>
      <c r="E221" s="157">
        <f t="shared" si="59"/>
        <v>100</v>
      </c>
      <c r="F221" s="155">
        <f t="shared" si="45"/>
        <v>0</v>
      </c>
      <c r="G221" s="155"/>
      <c r="H221" s="161">
        <f t="shared" si="46"/>
        <v>0</v>
      </c>
      <c r="I221" s="155" t="e">
        <f t="shared" si="43"/>
        <v>#NUM!</v>
      </c>
      <c r="J221" s="158" t="e">
        <f t="shared" si="47"/>
        <v>#NUM!</v>
      </c>
      <c r="K221" s="158" t="e">
        <f t="shared" si="48"/>
        <v>#NUM!</v>
      </c>
      <c r="L221" s="158" t="e">
        <f t="shared" si="49"/>
        <v>#NUM!</v>
      </c>
      <c r="M221" s="179" t="e">
        <f t="shared" si="60"/>
        <v>#NUM!</v>
      </c>
      <c r="N221" s="155">
        <v>0</v>
      </c>
      <c r="O221" s="159">
        <f t="shared" si="61"/>
        <v>0</v>
      </c>
      <c r="Q221" s="155">
        <f t="shared" si="50"/>
        <v>0</v>
      </c>
      <c r="R221" s="158">
        <f t="shared" si="51"/>
        <v>0</v>
      </c>
      <c r="S221" s="158">
        <f t="shared" si="52"/>
        <v>0</v>
      </c>
      <c r="T221" s="158">
        <f t="shared" si="53"/>
        <v>0</v>
      </c>
      <c r="U221" s="63" t="e">
        <f t="shared" si="54"/>
        <v>#NUM!</v>
      </c>
      <c r="V221" s="141" t="e">
        <f t="shared" si="55"/>
        <v>#NUM!</v>
      </c>
      <c r="W221" s="158" t="e">
        <f t="shared" si="56"/>
        <v>#NUM!</v>
      </c>
      <c r="X221" s="158" t="e">
        <f t="shared" si="57"/>
        <v>#NUM!</v>
      </c>
      <c r="Y221" s="158" t="e">
        <f t="shared" si="58"/>
        <v>#NUM!</v>
      </c>
    </row>
    <row r="222" spans="1:25" ht="12.75">
      <c r="A222" s="155">
        <v>0</v>
      </c>
      <c r="B222" s="7">
        <f t="shared" si="62"/>
        <v>0</v>
      </c>
      <c r="C222" s="7" t="e">
        <f t="shared" si="44"/>
        <v>#NUM!</v>
      </c>
      <c r="D222" s="156" t="e">
        <f t="shared" si="63"/>
        <v>#NUM!</v>
      </c>
      <c r="E222" s="157">
        <f t="shared" si="59"/>
        <v>100</v>
      </c>
      <c r="F222" s="155">
        <f t="shared" si="45"/>
        <v>0</v>
      </c>
      <c r="G222" s="155"/>
      <c r="H222" s="161">
        <f t="shared" si="46"/>
        <v>0</v>
      </c>
      <c r="I222" s="155" t="e">
        <f aca="true" t="shared" si="64" ref="I222:I250">D222*F222</f>
        <v>#NUM!</v>
      </c>
      <c r="J222" s="158" t="e">
        <f t="shared" si="47"/>
        <v>#NUM!</v>
      </c>
      <c r="K222" s="158" t="e">
        <f t="shared" si="48"/>
        <v>#NUM!</v>
      </c>
      <c r="L222" s="158" t="e">
        <f t="shared" si="49"/>
        <v>#NUM!</v>
      </c>
      <c r="M222" s="179" t="e">
        <f t="shared" si="60"/>
        <v>#NUM!</v>
      </c>
      <c r="N222" s="155">
        <v>0</v>
      </c>
      <c r="O222" s="159">
        <f t="shared" si="61"/>
        <v>0</v>
      </c>
      <c r="Q222" s="155">
        <f t="shared" si="50"/>
        <v>0</v>
      </c>
      <c r="R222" s="158">
        <f t="shared" si="51"/>
        <v>0</v>
      </c>
      <c r="S222" s="158">
        <f t="shared" si="52"/>
        <v>0</v>
      </c>
      <c r="T222" s="158">
        <f t="shared" si="53"/>
        <v>0</v>
      </c>
      <c r="U222" s="63" t="e">
        <f t="shared" si="54"/>
        <v>#NUM!</v>
      </c>
      <c r="V222" s="141" t="e">
        <f t="shared" si="55"/>
        <v>#NUM!</v>
      </c>
      <c r="W222" s="158" t="e">
        <f t="shared" si="56"/>
        <v>#NUM!</v>
      </c>
      <c r="X222" s="158" t="e">
        <f t="shared" si="57"/>
        <v>#NUM!</v>
      </c>
      <c r="Y222" s="158" t="e">
        <f t="shared" si="58"/>
        <v>#NUM!</v>
      </c>
    </row>
    <row r="223" spans="1:25" ht="12.75">
      <c r="A223" s="155">
        <v>0</v>
      </c>
      <c r="B223" s="7">
        <f t="shared" si="62"/>
        <v>0</v>
      </c>
      <c r="C223" s="7" t="e">
        <f aca="true" t="shared" si="65" ref="C223:C250">IF(A223=0,IF(B223&gt;0,IF(C222&lt;10,10,-LOG(0,2)),-LOG(0,2)),-LOG(A223,2))</f>
        <v>#NUM!</v>
      </c>
      <c r="D223" s="156" t="e">
        <f t="shared" si="63"/>
        <v>#NUM!</v>
      </c>
      <c r="E223" s="157">
        <f t="shared" si="59"/>
        <v>100</v>
      </c>
      <c r="F223" s="155">
        <f aca="true" t="shared" si="66" ref="F223:F250">(G223*100)/$A$10</f>
        <v>0</v>
      </c>
      <c r="G223" s="155"/>
      <c r="H223" s="161">
        <f aca="true" t="shared" si="67" ref="H223:H250">A223*1000</f>
        <v>0</v>
      </c>
      <c r="I223" s="155" t="e">
        <f t="shared" si="64"/>
        <v>#NUM!</v>
      </c>
      <c r="J223" s="158" t="e">
        <f aca="true" t="shared" si="68" ref="J223:J250">(F223)*(D223-$B$4)^2</f>
        <v>#NUM!</v>
      </c>
      <c r="K223" s="158" t="e">
        <f aca="true" t="shared" si="69" ref="K223:K250">(F223)*(D223-$B$4)^3</f>
        <v>#NUM!</v>
      </c>
      <c r="L223" s="158" t="e">
        <f aca="true" t="shared" si="70" ref="L223:L250">(F223)*(D223-$B$4)^4</f>
        <v>#NUM!</v>
      </c>
      <c r="M223" s="179" t="e">
        <f t="shared" si="60"/>
        <v>#NUM!</v>
      </c>
      <c r="N223" s="155">
        <v>0</v>
      </c>
      <c r="O223" s="159">
        <f t="shared" si="61"/>
        <v>0</v>
      </c>
      <c r="Q223" s="155">
        <f aca="true" t="shared" si="71" ref="Q223:Q250">(B223*1000)*F223</f>
        <v>0</v>
      </c>
      <c r="R223" s="158">
        <f aca="true" t="shared" si="72" ref="R223:R250">(F223)*((B223*1000)-$B$15)^2</f>
        <v>0</v>
      </c>
      <c r="S223" s="158">
        <f aca="true" t="shared" si="73" ref="S223:S250">(F223)*((B223*1000)-$B$15)^3</f>
        <v>0</v>
      </c>
      <c r="T223" s="158">
        <f aca="true" t="shared" si="74" ref="T223:T250">(F223)*((B223*1000)-$B$15)^4</f>
        <v>0</v>
      </c>
      <c r="U223" s="63" t="e">
        <f aca="true" t="shared" si="75" ref="U223:U250">LOG(((2^(-D223))*1000),10)</f>
        <v>#NUM!</v>
      </c>
      <c r="V223" s="141" t="e">
        <f aca="true" t="shared" si="76" ref="V223:V250">U223*F223</f>
        <v>#NUM!</v>
      </c>
      <c r="W223" s="158" t="e">
        <f aca="true" t="shared" si="77" ref="W223:W250">(F223)*(U223-LOG($E$15))^2</f>
        <v>#NUM!</v>
      </c>
      <c r="X223" s="158" t="e">
        <f aca="true" t="shared" si="78" ref="X223:X250">(F223)*(U223-LOG($E$15))^3</f>
        <v>#NUM!</v>
      </c>
      <c r="Y223" s="158" t="e">
        <f aca="true" t="shared" si="79" ref="Y223:Y250">(F223)*(U223-LOG($E$15))^4</f>
        <v>#NUM!</v>
      </c>
    </row>
    <row r="224" spans="1:25" ht="12.75">
      <c r="A224" s="155">
        <v>0</v>
      </c>
      <c r="B224" s="7">
        <f t="shared" si="62"/>
        <v>0</v>
      </c>
      <c r="C224" s="7" t="e">
        <f t="shared" si="65"/>
        <v>#NUM!</v>
      </c>
      <c r="D224" s="156" t="e">
        <f t="shared" si="63"/>
        <v>#NUM!</v>
      </c>
      <c r="E224" s="157">
        <f aca="true" t="shared" si="80" ref="E224:E250">F224+E223</f>
        <v>100</v>
      </c>
      <c r="F224" s="155">
        <f t="shared" si="66"/>
        <v>0</v>
      </c>
      <c r="G224" s="155"/>
      <c r="H224" s="161">
        <f t="shared" si="67"/>
        <v>0</v>
      </c>
      <c r="I224" s="155" t="e">
        <f t="shared" si="64"/>
        <v>#NUM!</v>
      </c>
      <c r="J224" s="158" t="e">
        <f t="shared" si="68"/>
        <v>#NUM!</v>
      </c>
      <c r="K224" s="158" t="e">
        <f t="shared" si="69"/>
        <v>#NUM!</v>
      </c>
      <c r="L224" s="158" t="e">
        <f t="shared" si="70"/>
        <v>#NUM!</v>
      </c>
      <c r="M224" s="179" t="e">
        <f aca="true" t="shared" si="81" ref="M224:M250">((2^(-D224))*1000)</f>
        <v>#NUM!</v>
      </c>
      <c r="N224" s="155">
        <v>0</v>
      </c>
      <c r="O224" s="159">
        <f aca="true" t="shared" si="82" ref="O224:O250">(N224*100)/$A$13</f>
        <v>0</v>
      </c>
      <c r="Q224" s="155">
        <f t="shared" si="71"/>
        <v>0</v>
      </c>
      <c r="R224" s="158">
        <f t="shared" si="72"/>
        <v>0</v>
      </c>
      <c r="S224" s="158">
        <f t="shared" si="73"/>
        <v>0</v>
      </c>
      <c r="T224" s="158">
        <f t="shared" si="74"/>
        <v>0</v>
      </c>
      <c r="U224" s="63" t="e">
        <f t="shared" si="75"/>
        <v>#NUM!</v>
      </c>
      <c r="V224" s="141" t="e">
        <f t="shared" si="76"/>
        <v>#NUM!</v>
      </c>
      <c r="W224" s="158" t="e">
        <f t="shared" si="77"/>
        <v>#NUM!</v>
      </c>
      <c r="X224" s="158" t="e">
        <f t="shared" si="78"/>
        <v>#NUM!</v>
      </c>
      <c r="Y224" s="158" t="e">
        <f t="shared" si="79"/>
        <v>#NUM!</v>
      </c>
    </row>
    <row r="225" spans="1:25" ht="12.75">
      <c r="A225" s="155">
        <v>0</v>
      </c>
      <c r="B225" s="7">
        <f aca="true" t="shared" si="83" ref="B225:B250">IF(A225=0,IF(A224&gt;0,IF(B224&gt;0.001,((A224+(2^(-10)))/2),0),0),(A224+A225)/2)</f>
        <v>0</v>
      </c>
      <c r="C225" s="7" t="e">
        <f t="shared" si="65"/>
        <v>#NUM!</v>
      </c>
      <c r="D225" s="156" t="e">
        <f t="shared" si="63"/>
        <v>#NUM!</v>
      </c>
      <c r="E225" s="157">
        <f t="shared" si="80"/>
        <v>100</v>
      </c>
      <c r="F225" s="155">
        <f t="shared" si="66"/>
        <v>0</v>
      </c>
      <c r="G225" s="155"/>
      <c r="H225" s="161">
        <f t="shared" si="67"/>
        <v>0</v>
      </c>
      <c r="I225" s="155" t="e">
        <f t="shared" si="64"/>
        <v>#NUM!</v>
      </c>
      <c r="J225" s="158" t="e">
        <f t="shared" si="68"/>
        <v>#NUM!</v>
      </c>
      <c r="K225" s="158" t="e">
        <f t="shared" si="69"/>
        <v>#NUM!</v>
      </c>
      <c r="L225" s="158" t="e">
        <f t="shared" si="70"/>
        <v>#NUM!</v>
      </c>
      <c r="M225" s="179" t="e">
        <f t="shared" si="81"/>
        <v>#NUM!</v>
      </c>
      <c r="N225" s="155">
        <v>0</v>
      </c>
      <c r="O225" s="159">
        <f t="shared" si="82"/>
        <v>0</v>
      </c>
      <c r="Q225" s="155">
        <f t="shared" si="71"/>
        <v>0</v>
      </c>
      <c r="R225" s="158">
        <f t="shared" si="72"/>
        <v>0</v>
      </c>
      <c r="S225" s="158">
        <f t="shared" si="73"/>
        <v>0</v>
      </c>
      <c r="T225" s="158">
        <f t="shared" si="74"/>
        <v>0</v>
      </c>
      <c r="U225" s="63" t="e">
        <f t="shared" si="75"/>
        <v>#NUM!</v>
      </c>
      <c r="V225" s="141" t="e">
        <f t="shared" si="76"/>
        <v>#NUM!</v>
      </c>
      <c r="W225" s="158" t="e">
        <f t="shared" si="77"/>
        <v>#NUM!</v>
      </c>
      <c r="X225" s="158" t="e">
        <f t="shared" si="78"/>
        <v>#NUM!</v>
      </c>
      <c r="Y225" s="158" t="e">
        <f t="shared" si="79"/>
        <v>#NUM!</v>
      </c>
    </row>
    <row r="226" spans="1:25" ht="12.75">
      <c r="A226" s="155">
        <v>0</v>
      </c>
      <c r="B226" s="7">
        <f t="shared" si="83"/>
        <v>0</v>
      </c>
      <c r="C226" s="7" t="e">
        <f t="shared" si="65"/>
        <v>#NUM!</v>
      </c>
      <c r="D226" s="156" t="e">
        <f t="shared" si="63"/>
        <v>#NUM!</v>
      </c>
      <c r="E226" s="157">
        <f t="shared" si="80"/>
        <v>100</v>
      </c>
      <c r="F226" s="155">
        <f t="shared" si="66"/>
        <v>0</v>
      </c>
      <c r="G226" s="155"/>
      <c r="H226" s="161">
        <f t="shared" si="67"/>
        <v>0</v>
      </c>
      <c r="I226" s="155" t="e">
        <f t="shared" si="64"/>
        <v>#NUM!</v>
      </c>
      <c r="J226" s="158" t="e">
        <f t="shared" si="68"/>
        <v>#NUM!</v>
      </c>
      <c r="K226" s="158" t="e">
        <f t="shared" si="69"/>
        <v>#NUM!</v>
      </c>
      <c r="L226" s="158" t="e">
        <f t="shared" si="70"/>
        <v>#NUM!</v>
      </c>
      <c r="M226" s="179" t="e">
        <f t="shared" si="81"/>
        <v>#NUM!</v>
      </c>
      <c r="N226" s="155">
        <v>0</v>
      </c>
      <c r="O226" s="159">
        <f t="shared" si="82"/>
        <v>0</v>
      </c>
      <c r="Q226" s="155">
        <f t="shared" si="71"/>
        <v>0</v>
      </c>
      <c r="R226" s="158">
        <f t="shared" si="72"/>
        <v>0</v>
      </c>
      <c r="S226" s="158">
        <f t="shared" si="73"/>
        <v>0</v>
      </c>
      <c r="T226" s="158">
        <f t="shared" si="74"/>
        <v>0</v>
      </c>
      <c r="U226" s="63" t="e">
        <f t="shared" si="75"/>
        <v>#NUM!</v>
      </c>
      <c r="V226" s="141" t="e">
        <f t="shared" si="76"/>
        <v>#NUM!</v>
      </c>
      <c r="W226" s="158" t="e">
        <f t="shared" si="77"/>
        <v>#NUM!</v>
      </c>
      <c r="X226" s="158" t="e">
        <f t="shared" si="78"/>
        <v>#NUM!</v>
      </c>
      <c r="Y226" s="158" t="e">
        <f t="shared" si="79"/>
        <v>#NUM!</v>
      </c>
    </row>
    <row r="227" spans="1:25" ht="12.75">
      <c r="A227" s="155">
        <v>0</v>
      </c>
      <c r="B227" s="7">
        <f t="shared" si="83"/>
        <v>0</v>
      </c>
      <c r="C227" s="7" t="e">
        <f t="shared" si="65"/>
        <v>#NUM!</v>
      </c>
      <c r="D227" s="156" t="e">
        <f t="shared" si="63"/>
        <v>#NUM!</v>
      </c>
      <c r="E227" s="157">
        <f t="shared" si="80"/>
        <v>100</v>
      </c>
      <c r="F227" s="155">
        <f t="shared" si="66"/>
        <v>0</v>
      </c>
      <c r="G227" s="155"/>
      <c r="H227" s="161">
        <f t="shared" si="67"/>
        <v>0</v>
      </c>
      <c r="I227" s="155" t="e">
        <f t="shared" si="64"/>
        <v>#NUM!</v>
      </c>
      <c r="J227" s="158" t="e">
        <f t="shared" si="68"/>
        <v>#NUM!</v>
      </c>
      <c r="K227" s="158" t="e">
        <f t="shared" si="69"/>
        <v>#NUM!</v>
      </c>
      <c r="L227" s="158" t="e">
        <f t="shared" si="70"/>
        <v>#NUM!</v>
      </c>
      <c r="M227" s="179" t="e">
        <f t="shared" si="81"/>
        <v>#NUM!</v>
      </c>
      <c r="N227" s="155">
        <v>0</v>
      </c>
      <c r="O227" s="159">
        <f t="shared" si="82"/>
        <v>0</v>
      </c>
      <c r="Q227" s="155">
        <f t="shared" si="71"/>
        <v>0</v>
      </c>
      <c r="R227" s="158">
        <f t="shared" si="72"/>
        <v>0</v>
      </c>
      <c r="S227" s="158">
        <f t="shared" si="73"/>
        <v>0</v>
      </c>
      <c r="T227" s="158">
        <f t="shared" si="74"/>
        <v>0</v>
      </c>
      <c r="U227" s="63" t="e">
        <f t="shared" si="75"/>
        <v>#NUM!</v>
      </c>
      <c r="V227" s="141" t="e">
        <f t="shared" si="76"/>
        <v>#NUM!</v>
      </c>
      <c r="W227" s="158" t="e">
        <f t="shared" si="77"/>
        <v>#NUM!</v>
      </c>
      <c r="X227" s="158" t="e">
        <f t="shared" si="78"/>
        <v>#NUM!</v>
      </c>
      <c r="Y227" s="158" t="e">
        <f t="shared" si="79"/>
        <v>#NUM!</v>
      </c>
    </row>
    <row r="228" spans="1:25" ht="12.75">
      <c r="A228" s="155">
        <v>0</v>
      </c>
      <c r="B228" s="7">
        <f t="shared" si="83"/>
        <v>0</v>
      </c>
      <c r="C228" s="7" t="e">
        <f t="shared" si="65"/>
        <v>#NUM!</v>
      </c>
      <c r="D228" s="156" t="e">
        <f t="shared" si="63"/>
        <v>#NUM!</v>
      </c>
      <c r="E228" s="157">
        <f t="shared" si="80"/>
        <v>100</v>
      </c>
      <c r="F228" s="155">
        <f t="shared" si="66"/>
        <v>0</v>
      </c>
      <c r="G228" s="155"/>
      <c r="H228" s="161">
        <f t="shared" si="67"/>
        <v>0</v>
      </c>
      <c r="I228" s="155" t="e">
        <f t="shared" si="64"/>
        <v>#NUM!</v>
      </c>
      <c r="J228" s="158" t="e">
        <f t="shared" si="68"/>
        <v>#NUM!</v>
      </c>
      <c r="K228" s="158" t="e">
        <f t="shared" si="69"/>
        <v>#NUM!</v>
      </c>
      <c r="L228" s="158" t="e">
        <f t="shared" si="70"/>
        <v>#NUM!</v>
      </c>
      <c r="M228" s="179" t="e">
        <f t="shared" si="81"/>
        <v>#NUM!</v>
      </c>
      <c r="N228" s="155">
        <v>0</v>
      </c>
      <c r="O228" s="159">
        <f t="shared" si="82"/>
        <v>0</v>
      </c>
      <c r="Q228" s="155">
        <f t="shared" si="71"/>
        <v>0</v>
      </c>
      <c r="R228" s="158">
        <f t="shared" si="72"/>
        <v>0</v>
      </c>
      <c r="S228" s="158">
        <f t="shared" si="73"/>
        <v>0</v>
      </c>
      <c r="T228" s="158">
        <f t="shared" si="74"/>
        <v>0</v>
      </c>
      <c r="U228" s="63" t="e">
        <f t="shared" si="75"/>
        <v>#NUM!</v>
      </c>
      <c r="V228" s="141" t="e">
        <f t="shared" si="76"/>
        <v>#NUM!</v>
      </c>
      <c r="W228" s="158" t="e">
        <f t="shared" si="77"/>
        <v>#NUM!</v>
      </c>
      <c r="X228" s="158" t="e">
        <f t="shared" si="78"/>
        <v>#NUM!</v>
      </c>
      <c r="Y228" s="158" t="e">
        <f t="shared" si="79"/>
        <v>#NUM!</v>
      </c>
    </row>
    <row r="229" spans="1:25" ht="12.75">
      <c r="A229" s="155">
        <v>0</v>
      </c>
      <c r="B229" s="7">
        <f t="shared" si="83"/>
        <v>0</v>
      </c>
      <c r="C229" s="7" t="e">
        <f t="shared" si="65"/>
        <v>#NUM!</v>
      </c>
      <c r="D229" s="156" t="e">
        <f t="shared" si="63"/>
        <v>#NUM!</v>
      </c>
      <c r="E229" s="157">
        <f t="shared" si="80"/>
        <v>100</v>
      </c>
      <c r="F229" s="155">
        <f t="shared" si="66"/>
        <v>0</v>
      </c>
      <c r="G229" s="155"/>
      <c r="H229" s="161">
        <f t="shared" si="67"/>
        <v>0</v>
      </c>
      <c r="I229" s="155" t="e">
        <f t="shared" si="64"/>
        <v>#NUM!</v>
      </c>
      <c r="J229" s="158" t="e">
        <f t="shared" si="68"/>
        <v>#NUM!</v>
      </c>
      <c r="K229" s="158" t="e">
        <f t="shared" si="69"/>
        <v>#NUM!</v>
      </c>
      <c r="L229" s="158" t="e">
        <f t="shared" si="70"/>
        <v>#NUM!</v>
      </c>
      <c r="M229" s="179" t="e">
        <f t="shared" si="81"/>
        <v>#NUM!</v>
      </c>
      <c r="N229" s="155">
        <v>0</v>
      </c>
      <c r="O229" s="159">
        <f t="shared" si="82"/>
        <v>0</v>
      </c>
      <c r="Q229" s="155">
        <f t="shared" si="71"/>
        <v>0</v>
      </c>
      <c r="R229" s="158">
        <f t="shared" si="72"/>
        <v>0</v>
      </c>
      <c r="S229" s="158">
        <f t="shared" si="73"/>
        <v>0</v>
      </c>
      <c r="T229" s="158">
        <f t="shared" si="74"/>
        <v>0</v>
      </c>
      <c r="U229" s="63" t="e">
        <f t="shared" si="75"/>
        <v>#NUM!</v>
      </c>
      <c r="V229" s="141" t="e">
        <f t="shared" si="76"/>
        <v>#NUM!</v>
      </c>
      <c r="W229" s="158" t="e">
        <f t="shared" si="77"/>
        <v>#NUM!</v>
      </c>
      <c r="X229" s="158" t="e">
        <f t="shared" si="78"/>
        <v>#NUM!</v>
      </c>
      <c r="Y229" s="158" t="e">
        <f t="shared" si="79"/>
        <v>#NUM!</v>
      </c>
    </row>
    <row r="230" spans="1:25" ht="12.75">
      <c r="A230" s="155">
        <v>0</v>
      </c>
      <c r="B230" s="7">
        <f t="shared" si="83"/>
        <v>0</v>
      </c>
      <c r="C230" s="7" t="e">
        <f t="shared" si="65"/>
        <v>#NUM!</v>
      </c>
      <c r="D230" s="156" t="e">
        <f t="shared" si="63"/>
        <v>#NUM!</v>
      </c>
      <c r="E230" s="157">
        <f t="shared" si="80"/>
        <v>100</v>
      </c>
      <c r="F230" s="155">
        <f t="shared" si="66"/>
        <v>0</v>
      </c>
      <c r="G230" s="155"/>
      <c r="H230" s="161">
        <f t="shared" si="67"/>
        <v>0</v>
      </c>
      <c r="I230" s="155" t="e">
        <f t="shared" si="64"/>
        <v>#NUM!</v>
      </c>
      <c r="J230" s="158" t="e">
        <f t="shared" si="68"/>
        <v>#NUM!</v>
      </c>
      <c r="K230" s="158" t="e">
        <f t="shared" si="69"/>
        <v>#NUM!</v>
      </c>
      <c r="L230" s="158" t="e">
        <f t="shared" si="70"/>
        <v>#NUM!</v>
      </c>
      <c r="M230" s="179" t="e">
        <f t="shared" si="81"/>
        <v>#NUM!</v>
      </c>
      <c r="N230" s="155">
        <v>0</v>
      </c>
      <c r="O230" s="159">
        <f t="shared" si="82"/>
        <v>0</v>
      </c>
      <c r="Q230" s="155">
        <f t="shared" si="71"/>
        <v>0</v>
      </c>
      <c r="R230" s="158">
        <f t="shared" si="72"/>
        <v>0</v>
      </c>
      <c r="S230" s="158">
        <f t="shared" si="73"/>
        <v>0</v>
      </c>
      <c r="T230" s="158">
        <f t="shared" si="74"/>
        <v>0</v>
      </c>
      <c r="U230" s="63" t="e">
        <f t="shared" si="75"/>
        <v>#NUM!</v>
      </c>
      <c r="V230" s="141" t="e">
        <f t="shared" si="76"/>
        <v>#NUM!</v>
      </c>
      <c r="W230" s="158" t="e">
        <f t="shared" si="77"/>
        <v>#NUM!</v>
      </c>
      <c r="X230" s="158" t="e">
        <f t="shared" si="78"/>
        <v>#NUM!</v>
      </c>
      <c r="Y230" s="158" t="e">
        <f t="shared" si="79"/>
        <v>#NUM!</v>
      </c>
    </row>
    <row r="231" spans="1:25" ht="12.75">
      <c r="A231" s="155">
        <v>0</v>
      </c>
      <c r="B231" s="7">
        <f t="shared" si="83"/>
        <v>0</v>
      </c>
      <c r="C231" s="7" t="e">
        <f t="shared" si="65"/>
        <v>#NUM!</v>
      </c>
      <c r="D231" s="156" t="e">
        <f t="shared" si="63"/>
        <v>#NUM!</v>
      </c>
      <c r="E231" s="157">
        <f t="shared" si="80"/>
        <v>100</v>
      </c>
      <c r="F231" s="155">
        <f t="shared" si="66"/>
        <v>0</v>
      </c>
      <c r="G231" s="155"/>
      <c r="H231" s="161">
        <f t="shared" si="67"/>
        <v>0</v>
      </c>
      <c r="I231" s="155" t="e">
        <f t="shared" si="64"/>
        <v>#NUM!</v>
      </c>
      <c r="J231" s="158" t="e">
        <f t="shared" si="68"/>
        <v>#NUM!</v>
      </c>
      <c r="K231" s="158" t="e">
        <f t="shared" si="69"/>
        <v>#NUM!</v>
      </c>
      <c r="L231" s="158" t="e">
        <f t="shared" si="70"/>
        <v>#NUM!</v>
      </c>
      <c r="M231" s="179" t="e">
        <f t="shared" si="81"/>
        <v>#NUM!</v>
      </c>
      <c r="N231" s="155">
        <v>0</v>
      </c>
      <c r="O231" s="159">
        <f t="shared" si="82"/>
        <v>0</v>
      </c>
      <c r="Q231" s="155">
        <f t="shared" si="71"/>
        <v>0</v>
      </c>
      <c r="R231" s="158">
        <f t="shared" si="72"/>
        <v>0</v>
      </c>
      <c r="S231" s="158">
        <f t="shared" si="73"/>
        <v>0</v>
      </c>
      <c r="T231" s="158">
        <f t="shared" si="74"/>
        <v>0</v>
      </c>
      <c r="U231" s="63" t="e">
        <f t="shared" si="75"/>
        <v>#NUM!</v>
      </c>
      <c r="V231" s="141" t="e">
        <f t="shared" si="76"/>
        <v>#NUM!</v>
      </c>
      <c r="W231" s="158" t="e">
        <f t="shared" si="77"/>
        <v>#NUM!</v>
      </c>
      <c r="X231" s="158" t="e">
        <f t="shared" si="78"/>
        <v>#NUM!</v>
      </c>
      <c r="Y231" s="158" t="e">
        <f t="shared" si="79"/>
        <v>#NUM!</v>
      </c>
    </row>
    <row r="232" spans="1:25" ht="12.75">
      <c r="A232" s="155">
        <v>0</v>
      </c>
      <c r="B232" s="7">
        <f t="shared" si="83"/>
        <v>0</v>
      </c>
      <c r="C232" s="7" t="e">
        <f t="shared" si="65"/>
        <v>#NUM!</v>
      </c>
      <c r="D232" s="156" t="e">
        <f t="shared" si="63"/>
        <v>#NUM!</v>
      </c>
      <c r="E232" s="157">
        <f t="shared" si="80"/>
        <v>100</v>
      </c>
      <c r="F232" s="155">
        <f t="shared" si="66"/>
        <v>0</v>
      </c>
      <c r="G232" s="155"/>
      <c r="H232" s="161">
        <f t="shared" si="67"/>
        <v>0</v>
      </c>
      <c r="I232" s="155" t="e">
        <f t="shared" si="64"/>
        <v>#NUM!</v>
      </c>
      <c r="J232" s="158" t="e">
        <f t="shared" si="68"/>
        <v>#NUM!</v>
      </c>
      <c r="K232" s="158" t="e">
        <f t="shared" si="69"/>
        <v>#NUM!</v>
      </c>
      <c r="L232" s="158" t="e">
        <f t="shared" si="70"/>
        <v>#NUM!</v>
      </c>
      <c r="M232" s="179" t="e">
        <f t="shared" si="81"/>
        <v>#NUM!</v>
      </c>
      <c r="N232" s="155">
        <v>0</v>
      </c>
      <c r="O232" s="159">
        <f t="shared" si="82"/>
        <v>0</v>
      </c>
      <c r="Q232" s="155">
        <f t="shared" si="71"/>
        <v>0</v>
      </c>
      <c r="R232" s="158">
        <f t="shared" si="72"/>
        <v>0</v>
      </c>
      <c r="S232" s="158">
        <f t="shared" si="73"/>
        <v>0</v>
      </c>
      <c r="T232" s="158">
        <f t="shared" si="74"/>
        <v>0</v>
      </c>
      <c r="U232" s="63" t="e">
        <f t="shared" si="75"/>
        <v>#NUM!</v>
      </c>
      <c r="V232" s="141" t="e">
        <f t="shared" si="76"/>
        <v>#NUM!</v>
      </c>
      <c r="W232" s="158" t="e">
        <f t="shared" si="77"/>
        <v>#NUM!</v>
      </c>
      <c r="X232" s="158" t="e">
        <f t="shared" si="78"/>
        <v>#NUM!</v>
      </c>
      <c r="Y232" s="158" t="e">
        <f t="shared" si="79"/>
        <v>#NUM!</v>
      </c>
    </row>
    <row r="233" spans="1:25" ht="12.75">
      <c r="A233" s="155">
        <v>0</v>
      </c>
      <c r="B233" s="7">
        <f t="shared" si="83"/>
        <v>0</v>
      </c>
      <c r="C233" s="7" t="e">
        <f t="shared" si="65"/>
        <v>#NUM!</v>
      </c>
      <c r="D233" s="156" t="e">
        <f t="shared" si="63"/>
        <v>#NUM!</v>
      </c>
      <c r="E233" s="157">
        <f t="shared" si="80"/>
        <v>100</v>
      </c>
      <c r="F233" s="155">
        <f t="shared" si="66"/>
        <v>0</v>
      </c>
      <c r="G233" s="155"/>
      <c r="H233" s="161">
        <f t="shared" si="67"/>
        <v>0</v>
      </c>
      <c r="I233" s="155" t="e">
        <f t="shared" si="64"/>
        <v>#NUM!</v>
      </c>
      <c r="J233" s="158" t="e">
        <f t="shared" si="68"/>
        <v>#NUM!</v>
      </c>
      <c r="K233" s="158" t="e">
        <f t="shared" si="69"/>
        <v>#NUM!</v>
      </c>
      <c r="L233" s="158" t="e">
        <f t="shared" si="70"/>
        <v>#NUM!</v>
      </c>
      <c r="M233" s="179" t="e">
        <f t="shared" si="81"/>
        <v>#NUM!</v>
      </c>
      <c r="N233" s="155">
        <v>0</v>
      </c>
      <c r="O233" s="159">
        <f t="shared" si="82"/>
        <v>0</v>
      </c>
      <c r="Q233" s="155">
        <f t="shared" si="71"/>
        <v>0</v>
      </c>
      <c r="R233" s="158">
        <f t="shared" si="72"/>
        <v>0</v>
      </c>
      <c r="S233" s="158">
        <f t="shared" si="73"/>
        <v>0</v>
      </c>
      <c r="T233" s="158">
        <f t="shared" si="74"/>
        <v>0</v>
      </c>
      <c r="U233" s="63" t="e">
        <f t="shared" si="75"/>
        <v>#NUM!</v>
      </c>
      <c r="V233" s="141" t="e">
        <f t="shared" si="76"/>
        <v>#NUM!</v>
      </c>
      <c r="W233" s="158" t="e">
        <f t="shared" si="77"/>
        <v>#NUM!</v>
      </c>
      <c r="X233" s="158" t="e">
        <f t="shared" si="78"/>
        <v>#NUM!</v>
      </c>
      <c r="Y233" s="158" t="e">
        <f t="shared" si="79"/>
        <v>#NUM!</v>
      </c>
    </row>
    <row r="234" spans="1:25" ht="12.75">
      <c r="A234" s="155">
        <v>0</v>
      </c>
      <c r="B234" s="7">
        <f t="shared" si="83"/>
        <v>0</v>
      </c>
      <c r="C234" s="7" t="e">
        <f t="shared" si="65"/>
        <v>#NUM!</v>
      </c>
      <c r="D234" s="156" t="e">
        <f t="shared" si="63"/>
        <v>#NUM!</v>
      </c>
      <c r="E234" s="157">
        <f t="shared" si="80"/>
        <v>100</v>
      </c>
      <c r="F234" s="155">
        <f t="shared" si="66"/>
        <v>0</v>
      </c>
      <c r="G234" s="155"/>
      <c r="H234" s="161">
        <f t="shared" si="67"/>
        <v>0</v>
      </c>
      <c r="I234" s="155" t="e">
        <f t="shared" si="64"/>
        <v>#NUM!</v>
      </c>
      <c r="J234" s="158" t="e">
        <f t="shared" si="68"/>
        <v>#NUM!</v>
      </c>
      <c r="K234" s="158" t="e">
        <f t="shared" si="69"/>
        <v>#NUM!</v>
      </c>
      <c r="L234" s="158" t="e">
        <f t="shared" si="70"/>
        <v>#NUM!</v>
      </c>
      <c r="M234" s="179" t="e">
        <f t="shared" si="81"/>
        <v>#NUM!</v>
      </c>
      <c r="N234" s="155">
        <v>0</v>
      </c>
      <c r="O234" s="159">
        <f t="shared" si="82"/>
        <v>0</v>
      </c>
      <c r="Q234" s="155">
        <f t="shared" si="71"/>
        <v>0</v>
      </c>
      <c r="R234" s="158">
        <f t="shared" si="72"/>
        <v>0</v>
      </c>
      <c r="S234" s="158">
        <f t="shared" si="73"/>
        <v>0</v>
      </c>
      <c r="T234" s="158">
        <f t="shared" si="74"/>
        <v>0</v>
      </c>
      <c r="U234" s="63" t="e">
        <f t="shared" si="75"/>
        <v>#NUM!</v>
      </c>
      <c r="V234" s="141" t="e">
        <f t="shared" si="76"/>
        <v>#NUM!</v>
      </c>
      <c r="W234" s="158" t="e">
        <f t="shared" si="77"/>
        <v>#NUM!</v>
      </c>
      <c r="X234" s="158" t="e">
        <f t="shared" si="78"/>
        <v>#NUM!</v>
      </c>
      <c r="Y234" s="158" t="e">
        <f t="shared" si="79"/>
        <v>#NUM!</v>
      </c>
    </row>
    <row r="235" spans="1:25" ht="12.75">
      <c r="A235" s="155">
        <v>0</v>
      </c>
      <c r="B235" s="7">
        <f t="shared" si="83"/>
        <v>0</v>
      </c>
      <c r="C235" s="7" t="e">
        <f t="shared" si="65"/>
        <v>#NUM!</v>
      </c>
      <c r="D235" s="156" t="e">
        <f t="shared" si="63"/>
        <v>#NUM!</v>
      </c>
      <c r="E235" s="157">
        <f t="shared" si="80"/>
        <v>100</v>
      </c>
      <c r="F235" s="155">
        <f t="shared" si="66"/>
        <v>0</v>
      </c>
      <c r="G235" s="155"/>
      <c r="H235" s="161">
        <f t="shared" si="67"/>
        <v>0</v>
      </c>
      <c r="I235" s="155" t="e">
        <f t="shared" si="64"/>
        <v>#NUM!</v>
      </c>
      <c r="J235" s="158" t="e">
        <f t="shared" si="68"/>
        <v>#NUM!</v>
      </c>
      <c r="K235" s="158" t="e">
        <f t="shared" si="69"/>
        <v>#NUM!</v>
      </c>
      <c r="L235" s="158" t="e">
        <f t="shared" si="70"/>
        <v>#NUM!</v>
      </c>
      <c r="M235" s="179" t="e">
        <f t="shared" si="81"/>
        <v>#NUM!</v>
      </c>
      <c r="N235" s="155">
        <v>0</v>
      </c>
      <c r="O235" s="159">
        <f t="shared" si="82"/>
        <v>0</v>
      </c>
      <c r="Q235" s="155">
        <f t="shared" si="71"/>
        <v>0</v>
      </c>
      <c r="R235" s="158">
        <f t="shared" si="72"/>
        <v>0</v>
      </c>
      <c r="S235" s="158">
        <f t="shared" si="73"/>
        <v>0</v>
      </c>
      <c r="T235" s="158">
        <f t="shared" si="74"/>
        <v>0</v>
      </c>
      <c r="U235" s="63" t="e">
        <f t="shared" si="75"/>
        <v>#NUM!</v>
      </c>
      <c r="V235" s="141" t="e">
        <f t="shared" si="76"/>
        <v>#NUM!</v>
      </c>
      <c r="W235" s="158" t="e">
        <f t="shared" si="77"/>
        <v>#NUM!</v>
      </c>
      <c r="X235" s="158" t="e">
        <f t="shared" si="78"/>
        <v>#NUM!</v>
      </c>
      <c r="Y235" s="158" t="e">
        <f t="shared" si="79"/>
        <v>#NUM!</v>
      </c>
    </row>
    <row r="236" spans="1:25" ht="12.75">
      <c r="A236" s="155">
        <v>0</v>
      </c>
      <c r="B236" s="7">
        <f t="shared" si="83"/>
        <v>0</v>
      </c>
      <c r="C236" s="7" t="e">
        <f t="shared" si="65"/>
        <v>#NUM!</v>
      </c>
      <c r="D236" s="156" t="e">
        <f t="shared" si="63"/>
        <v>#NUM!</v>
      </c>
      <c r="E236" s="157">
        <f t="shared" si="80"/>
        <v>100</v>
      </c>
      <c r="F236" s="155">
        <f t="shared" si="66"/>
        <v>0</v>
      </c>
      <c r="G236" s="155"/>
      <c r="H236" s="161">
        <f t="shared" si="67"/>
        <v>0</v>
      </c>
      <c r="I236" s="155" t="e">
        <f t="shared" si="64"/>
        <v>#NUM!</v>
      </c>
      <c r="J236" s="158" t="e">
        <f t="shared" si="68"/>
        <v>#NUM!</v>
      </c>
      <c r="K236" s="158" t="e">
        <f t="shared" si="69"/>
        <v>#NUM!</v>
      </c>
      <c r="L236" s="158" t="e">
        <f t="shared" si="70"/>
        <v>#NUM!</v>
      </c>
      <c r="M236" s="179" t="e">
        <f t="shared" si="81"/>
        <v>#NUM!</v>
      </c>
      <c r="N236" s="155">
        <v>0</v>
      </c>
      <c r="O236" s="159">
        <f t="shared" si="82"/>
        <v>0</v>
      </c>
      <c r="Q236" s="155">
        <f t="shared" si="71"/>
        <v>0</v>
      </c>
      <c r="R236" s="158">
        <f t="shared" si="72"/>
        <v>0</v>
      </c>
      <c r="S236" s="158">
        <f t="shared" si="73"/>
        <v>0</v>
      </c>
      <c r="T236" s="158">
        <f t="shared" si="74"/>
        <v>0</v>
      </c>
      <c r="U236" s="63" t="e">
        <f t="shared" si="75"/>
        <v>#NUM!</v>
      </c>
      <c r="V236" s="141" t="e">
        <f t="shared" si="76"/>
        <v>#NUM!</v>
      </c>
      <c r="W236" s="158" t="e">
        <f t="shared" si="77"/>
        <v>#NUM!</v>
      </c>
      <c r="X236" s="158" t="e">
        <f t="shared" si="78"/>
        <v>#NUM!</v>
      </c>
      <c r="Y236" s="158" t="e">
        <f t="shared" si="79"/>
        <v>#NUM!</v>
      </c>
    </row>
    <row r="237" spans="1:25" ht="12.75">
      <c r="A237" s="155">
        <v>0</v>
      </c>
      <c r="B237" s="7">
        <f t="shared" si="83"/>
        <v>0</v>
      </c>
      <c r="C237" s="7" t="e">
        <f t="shared" si="65"/>
        <v>#NUM!</v>
      </c>
      <c r="D237" s="156" t="e">
        <f t="shared" si="63"/>
        <v>#NUM!</v>
      </c>
      <c r="E237" s="157">
        <f t="shared" si="80"/>
        <v>100</v>
      </c>
      <c r="F237" s="155">
        <f t="shared" si="66"/>
        <v>0</v>
      </c>
      <c r="G237" s="155"/>
      <c r="H237" s="161">
        <f t="shared" si="67"/>
        <v>0</v>
      </c>
      <c r="I237" s="155" t="e">
        <f t="shared" si="64"/>
        <v>#NUM!</v>
      </c>
      <c r="J237" s="158" t="e">
        <f t="shared" si="68"/>
        <v>#NUM!</v>
      </c>
      <c r="K237" s="158" t="e">
        <f t="shared" si="69"/>
        <v>#NUM!</v>
      </c>
      <c r="L237" s="158" t="e">
        <f t="shared" si="70"/>
        <v>#NUM!</v>
      </c>
      <c r="M237" s="179" t="e">
        <f t="shared" si="81"/>
        <v>#NUM!</v>
      </c>
      <c r="N237" s="155">
        <v>0</v>
      </c>
      <c r="O237" s="159">
        <f t="shared" si="82"/>
        <v>0</v>
      </c>
      <c r="Q237" s="155">
        <f t="shared" si="71"/>
        <v>0</v>
      </c>
      <c r="R237" s="158">
        <f t="shared" si="72"/>
        <v>0</v>
      </c>
      <c r="S237" s="158">
        <f t="shared" si="73"/>
        <v>0</v>
      </c>
      <c r="T237" s="158">
        <f t="shared" si="74"/>
        <v>0</v>
      </c>
      <c r="U237" s="63" t="e">
        <f t="shared" si="75"/>
        <v>#NUM!</v>
      </c>
      <c r="V237" s="141" t="e">
        <f t="shared" si="76"/>
        <v>#NUM!</v>
      </c>
      <c r="W237" s="158" t="e">
        <f t="shared" si="77"/>
        <v>#NUM!</v>
      </c>
      <c r="X237" s="158" t="e">
        <f t="shared" si="78"/>
        <v>#NUM!</v>
      </c>
      <c r="Y237" s="158" t="e">
        <f t="shared" si="79"/>
        <v>#NUM!</v>
      </c>
    </row>
    <row r="238" spans="1:25" ht="12.75">
      <c r="A238" s="155">
        <v>0</v>
      </c>
      <c r="B238" s="7">
        <f t="shared" si="83"/>
        <v>0</v>
      </c>
      <c r="C238" s="7" t="e">
        <f t="shared" si="65"/>
        <v>#NUM!</v>
      </c>
      <c r="D238" s="156" t="e">
        <f t="shared" si="63"/>
        <v>#NUM!</v>
      </c>
      <c r="E238" s="157">
        <f t="shared" si="80"/>
        <v>100</v>
      </c>
      <c r="F238" s="155">
        <f t="shared" si="66"/>
        <v>0</v>
      </c>
      <c r="G238" s="155"/>
      <c r="H238" s="161">
        <f t="shared" si="67"/>
        <v>0</v>
      </c>
      <c r="I238" s="155" t="e">
        <f t="shared" si="64"/>
        <v>#NUM!</v>
      </c>
      <c r="J238" s="158" t="e">
        <f t="shared" si="68"/>
        <v>#NUM!</v>
      </c>
      <c r="K238" s="158" t="e">
        <f t="shared" si="69"/>
        <v>#NUM!</v>
      </c>
      <c r="L238" s="158" t="e">
        <f t="shared" si="70"/>
        <v>#NUM!</v>
      </c>
      <c r="M238" s="179" t="e">
        <f t="shared" si="81"/>
        <v>#NUM!</v>
      </c>
      <c r="N238" s="155">
        <v>0</v>
      </c>
      <c r="O238" s="159">
        <f t="shared" si="82"/>
        <v>0</v>
      </c>
      <c r="Q238" s="155">
        <f t="shared" si="71"/>
        <v>0</v>
      </c>
      <c r="R238" s="158">
        <f t="shared" si="72"/>
        <v>0</v>
      </c>
      <c r="S238" s="158">
        <f t="shared" si="73"/>
        <v>0</v>
      </c>
      <c r="T238" s="158">
        <f t="shared" si="74"/>
        <v>0</v>
      </c>
      <c r="U238" s="63" t="e">
        <f t="shared" si="75"/>
        <v>#NUM!</v>
      </c>
      <c r="V238" s="141" t="e">
        <f t="shared" si="76"/>
        <v>#NUM!</v>
      </c>
      <c r="W238" s="158" t="e">
        <f t="shared" si="77"/>
        <v>#NUM!</v>
      </c>
      <c r="X238" s="158" t="e">
        <f t="shared" si="78"/>
        <v>#NUM!</v>
      </c>
      <c r="Y238" s="158" t="e">
        <f t="shared" si="79"/>
        <v>#NUM!</v>
      </c>
    </row>
    <row r="239" spans="1:25" ht="12.75">
      <c r="A239" s="155">
        <v>0</v>
      </c>
      <c r="B239" s="7">
        <f t="shared" si="83"/>
        <v>0</v>
      </c>
      <c r="C239" s="7" t="e">
        <f t="shared" si="65"/>
        <v>#NUM!</v>
      </c>
      <c r="D239" s="156" t="e">
        <f t="shared" si="63"/>
        <v>#NUM!</v>
      </c>
      <c r="E239" s="157">
        <f t="shared" si="80"/>
        <v>100</v>
      </c>
      <c r="F239" s="155">
        <f t="shared" si="66"/>
        <v>0</v>
      </c>
      <c r="G239" s="155"/>
      <c r="H239" s="161">
        <f t="shared" si="67"/>
        <v>0</v>
      </c>
      <c r="I239" s="155" t="e">
        <f t="shared" si="64"/>
        <v>#NUM!</v>
      </c>
      <c r="J239" s="158" t="e">
        <f t="shared" si="68"/>
        <v>#NUM!</v>
      </c>
      <c r="K239" s="158" t="e">
        <f t="shared" si="69"/>
        <v>#NUM!</v>
      </c>
      <c r="L239" s="158" t="e">
        <f t="shared" si="70"/>
        <v>#NUM!</v>
      </c>
      <c r="M239" s="179" t="e">
        <f t="shared" si="81"/>
        <v>#NUM!</v>
      </c>
      <c r="N239" s="155">
        <v>0</v>
      </c>
      <c r="O239" s="159">
        <f t="shared" si="82"/>
        <v>0</v>
      </c>
      <c r="Q239" s="155">
        <f t="shared" si="71"/>
        <v>0</v>
      </c>
      <c r="R239" s="158">
        <f t="shared" si="72"/>
        <v>0</v>
      </c>
      <c r="S239" s="158">
        <f t="shared" si="73"/>
        <v>0</v>
      </c>
      <c r="T239" s="158">
        <f t="shared" si="74"/>
        <v>0</v>
      </c>
      <c r="U239" s="63" t="e">
        <f t="shared" si="75"/>
        <v>#NUM!</v>
      </c>
      <c r="V239" s="141" t="e">
        <f t="shared" si="76"/>
        <v>#NUM!</v>
      </c>
      <c r="W239" s="158" t="e">
        <f t="shared" si="77"/>
        <v>#NUM!</v>
      </c>
      <c r="X239" s="158" t="e">
        <f t="shared" si="78"/>
        <v>#NUM!</v>
      </c>
      <c r="Y239" s="158" t="e">
        <f t="shared" si="79"/>
        <v>#NUM!</v>
      </c>
    </row>
    <row r="240" spans="1:25" ht="12.75">
      <c r="A240" s="155">
        <v>0</v>
      </c>
      <c r="B240" s="7">
        <f t="shared" si="83"/>
        <v>0</v>
      </c>
      <c r="C240" s="7" t="e">
        <f t="shared" si="65"/>
        <v>#NUM!</v>
      </c>
      <c r="D240" s="156" t="e">
        <f t="shared" si="63"/>
        <v>#NUM!</v>
      </c>
      <c r="E240" s="157">
        <f t="shared" si="80"/>
        <v>100</v>
      </c>
      <c r="F240" s="155">
        <f t="shared" si="66"/>
        <v>0</v>
      </c>
      <c r="G240" s="155"/>
      <c r="H240" s="161">
        <f t="shared" si="67"/>
        <v>0</v>
      </c>
      <c r="I240" s="155" t="e">
        <f t="shared" si="64"/>
        <v>#NUM!</v>
      </c>
      <c r="J240" s="158" t="e">
        <f t="shared" si="68"/>
        <v>#NUM!</v>
      </c>
      <c r="K240" s="158" t="e">
        <f t="shared" si="69"/>
        <v>#NUM!</v>
      </c>
      <c r="L240" s="158" t="e">
        <f t="shared" si="70"/>
        <v>#NUM!</v>
      </c>
      <c r="M240" s="179" t="e">
        <f t="shared" si="81"/>
        <v>#NUM!</v>
      </c>
      <c r="N240" s="155">
        <v>0</v>
      </c>
      <c r="O240" s="159">
        <f t="shared" si="82"/>
        <v>0</v>
      </c>
      <c r="Q240" s="155">
        <f t="shared" si="71"/>
        <v>0</v>
      </c>
      <c r="R240" s="158">
        <f t="shared" si="72"/>
        <v>0</v>
      </c>
      <c r="S240" s="158">
        <f t="shared" si="73"/>
        <v>0</v>
      </c>
      <c r="T240" s="158">
        <f t="shared" si="74"/>
        <v>0</v>
      </c>
      <c r="U240" s="63" t="e">
        <f t="shared" si="75"/>
        <v>#NUM!</v>
      </c>
      <c r="V240" s="141" t="e">
        <f t="shared" si="76"/>
        <v>#NUM!</v>
      </c>
      <c r="W240" s="158" t="e">
        <f t="shared" si="77"/>
        <v>#NUM!</v>
      </c>
      <c r="X240" s="158" t="e">
        <f t="shared" si="78"/>
        <v>#NUM!</v>
      </c>
      <c r="Y240" s="158" t="e">
        <f t="shared" si="79"/>
        <v>#NUM!</v>
      </c>
    </row>
    <row r="241" spans="1:25" ht="12.75">
      <c r="A241" s="155">
        <v>0</v>
      </c>
      <c r="B241" s="7">
        <f t="shared" si="83"/>
        <v>0</v>
      </c>
      <c r="C241" s="7" t="e">
        <f t="shared" si="65"/>
        <v>#NUM!</v>
      </c>
      <c r="D241" s="156" t="e">
        <f t="shared" si="63"/>
        <v>#NUM!</v>
      </c>
      <c r="E241" s="157">
        <f t="shared" si="80"/>
        <v>100</v>
      </c>
      <c r="F241" s="155">
        <f t="shared" si="66"/>
        <v>0</v>
      </c>
      <c r="G241" s="155"/>
      <c r="H241" s="161">
        <f t="shared" si="67"/>
        <v>0</v>
      </c>
      <c r="I241" s="155" t="e">
        <f t="shared" si="64"/>
        <v>#NUM!</v>
      </c>
      <c r="J241" s="158" t="e">
        <f t="shared" si="68"/>
        <v>#NUM!</v>
      </c>
      <c r="K241" s="158" t="e">
        <f t="shared" si="69"/>
        <v>#NUM!</v>
      </c>
      <c r="L241" s="158" t="e">
        <f t="shared" si="70"/>
        <v>#NUM!</v>
      </c>
      <c r="M241" s="179" t="e">
        <f t="shared" si="81"/>
        <v>#NUM!</v>
      </c>
      <c r="N241" s="155">
        <v>0</v>
      </c>
      <c r="O241" s="159">
        <f t="shared" si="82"/>
        <v>0</v>
      </c>
      <c r="Q241" s="155">
        <f t="shared" si="71"/>
        <v>0</v>
      </c>
      <c r="R241" s="158">
        <f t="shared" si="72"/>
        <v>0</v>
      </c>
      <c r="S241" s="158">
        <f t="shared" si="73"/>
        <v>0</v>
      </c>
      <c r="T241" s="158">
        <f t="shared" si="74"/>
        <v>0</v>
      </c>
      <c r="U241" s="63" t="e">
        <f t="shared" si="75"/>
        <v>#NUM!</v>
      </c>
      <c r="V241" s="141" t="e">
        <f t="shared" si="76"/>
        <v>#NUM!</v>
      </c>
      <c r="W241" s="158" t="e">
        <f t="shared" si="77"/>
        <v>#NUM!</v>
      </c>
      <c r="X241" s="158" t="e">
        <f t="shared" si="78"/>
        <v>#NUM!</v>
      </c>
      <c r="Y241" s="158" t="e">
        <f t="shared" si="79"/>
        <v>#NUM!</v>
      </c>
    </row>
    <row r="242" spans="1:25" ht="12.75">
      <c r="A242" s="155">
        <v>0</v>
      </c>
      <c r="B242" s="7">
        <f t="shared" si="83"/>
        <v>0</v>
      </c>
      <c r="C242" s="7" t="e">
        <f t="shared" si="65"/>
        <v>#NUM!</v>
      </c>
      <c r="D242" s="156" t="e">
        <f t="shared" si="63"/>
        <v>#NUM!</v>
      </c>
      <c r="E242" s="157">
        <f t="shared" si="80"/>
        <v>100</v>
      </c>
      <c r="F242" s="155">
        <f t="shared" si="66"/>
        <v>0</v>
      </c>
      <c r="G242" s="155"/>
      <c r="H242" s="161">
        <f t="shared" si="67"/>
        <v>0</v>
      </c>
      <c r="I242" s="155" t="e">
        <f t="shared" si="64"/>
        <v>#NUM!</v>
      </c>
      <c r="J242" s="158" t="e">
        <f t="shared" si="68"/>
        <v>#NUM!</v>
      </c>
      <c r="K242" s="158" t="e">
        <f t="shared" si="69"/>
        <v>#NUM!</v>
      </c>
      <c r="L242" s="158" t="e">
        <f t="shared" si="70"/>
        <v>#NUM!</v>
      </c>
      <c r="M242" s="179" t="e">
        <f t="shared" si="81"/>
        <v>#NUM!</v>
      </c>
      <c r="N242" s="155">
        <v>0</v>
      </c>
      <c r="O242" s="159">
        <f t="shared" si="82"/>
        <v>0</v>
      </c>
      <c r="Q242" s="155">
        <f t="shared" si="71"/>
        <v>0</v>
      </c>
      <c r="R242" s="158">
        <f t="shared" si="72"/>
        <v>0</v>
      </c>
      <c r="S242" s="158">
        <f t="shared" si="73"/>
        <v>0</v>
      </c>
      <c r="T242" s="158">
        <f t="shared" si="74"/>
        <v>0</v>
      </c>
      <c r="U242" s="63" t="e">
        <f t="shared" si="75"/>
        <v>#NUM!</v>
      </c>
      <c r="V242" s="141" t="e">
        <f t="shared" si="76"/>
        <v>#NUM!</v>
      </c>
      <c r="W242" s="158" t="e">
        <f t="shared" si="77"/>
        <v>#NUM!</v>
      </c>
      <c r="X242" s="158" t="e">
        <f t="shared" si="78"/>
        <v>#NUM!</v>
      </c>
      <c r="Y242" s="158" t="e">
        <f t="shared" si="79"/>
        <v>#NUM!</v>
      </c>
    </row>
    <row r="243" spans="1:25" ht="12.75">
      <c r="A243" s="155">
        <v>0</v>
      </c>
      <c r="B243" s="7">
        <f t="shared" si="83"/>
        <v>0</v>
      </c>
      <c r="C243" s="7" t="e">
        <f t="shared" si="65"/>
        <v>#NUM!</v>
      </c>
      <c r="D243" s="156" t="e">
        <f aca="true" t="shared" si="84" ref="D243:D250">(C242+C243)/2</f>
        <v>#NUM!</v>
      </c>
      <c r="E243" s="157">
        <f t="shared" si="80"/>
        <v>100</v>
      </c>
      <c r="F243" s="155">
        <f t="shared" si="66"/>
        <v>0</v>
      </c>
      <c r="G243" s="155"/>
      <c r="H243" s="161">
        <f t="shared" si="67"/>
        <v>0</v>
      </c>
      <c r="I243" s="155" t="e">
        <f t="shared" si="64"/>
        <v>#NUM!</v>
      </c>
      <c r="J243" s="158" t="e">
        <f t="shared" si="68"/>
        <v>#NUM!</v>
      </c>
      <c r="K243" s="158" t="e">
        <f t="shared" si="69"/>
        <v>#NUM!</v>
      </c>
      <c r="L243" s="158" t="e">
        <f t="shared" si="70"/>
        <v>#NUM!</v>
      </c>
      <c r="M243" s="179" t="e">
        <f t="shared" si="81"/>
        <v>#NUM!</v>
      </c>
      <c r="N243" s="155">
        <v>0</v>
      </c>
      <c r="O243" s="159">
        <f t="shared" si="82"/>
        <v>0</v>
      </c>
      <c r="Q243" s="155">
        <f t="shared" si="71"/>
        <v>0</v>
      </c>
      <c r="R243" s="158">
        <f t="shared" si="72"/>
        <v>0</v>
      </c>
      <c r="S243" s="158">
        <f t="shared" si="73"/>
        <v>0</v>
      </c>
      <c r="T243" s="158">
        <f t="shared" si="74"/>
        <v>0</v>
      </c>
      <c r="U243" s="63" t="e">
        <f t="shared" si="75"/>
        <v>#NUM!</v>
      </c>
      <c r="V243" s="141" t="e">
        <f t="shared" si="76"/>
        <v>#NUM!</v>
      </c>
      <c r="W243" s="158" t="e">
        <f t="shared" si="77"/>
        <v>#NUM!</v>
      </c>
      <c r="X243" s="158" t="e">
        <f t="shared" si="78"/>
        <v>#NUM!</v>
      </c>
      <c r="Y243" s="158" t="e">
        <f t="shared" si="79"/>
        <v>#NUM!</v>
      </c>
    </row>
    <row r="244" spans="1:25" ht="12.75">
      <c r="A244" s="155">
        <v>0</v>
      </c>
      <c r="B244" s="7">
        <f t="shared" si="83"/>
        <v>0</v>
      </c>
      <c r="C244" s="7" t="e">
        <f t="shared" si="65"/>
        <v>#NUM!</v>
      </c>
      <c r="D244" s="156" t="e">
        <f t="shared" si="84"/>
        <v>#NUM!</v>
      </c>
      <c r="E244" s="157">
        <f t="shared" si="80"/>
        <v>100</v>
      </c>
      <c r="F244" s="155">
        <f t="shared" si="66"/>
        <v>0</v>
      </c>
      <c r="G244" s="155"/>
      <c r="H244" s="161">
        <f t="shared" si="67"/>
        <v>0</v>
      </c>
      <c r="I244" s="155" t="e">
        <f t="shared" si="64"/>
        <v>#NUM!</v>
      </c>
      <c r="J244" s="158" t="e">
        <f t="shared" si="68"/>
        <v>#NUM!</v>
      </c>
      <c r="K244" s="158" t="e">
        <f t="shared" si="69"/>
        <v>#NUM!</v>
      </c>
      <c r="L244" s="158" t="e">
        <f t="shared" si="70"/>
        <v>#NUM!</v>
      </c>
      <c r="M244" s="179" t="e">
        <f t="shared" si="81"/>
        <v>#NUM!</v>
      </c>
      <c r="N244" s="155">
        <v>0</v>
      </c>
      <c r="O244" s="159">
        <f t="shared" si="82"/>
        <v>0</v>
      </c>
      <c r="Q244" s="155">
        <f t="shared" si="71"/>
        <v>0</v>
      </c>
      <c r="R244" s="158">
        <f t="shared" si="72"/>
        <v>0</v>
      </c>
      <c r="S244" s="158">
        <f t="shared" si="73"/>
        <v>0</v>
      </c>
      <c r="T244" s="158">
        <f t="shared" si="74"/>
        <v>0</v>
      </c>
      <c r="U244" s="63" t="e">
        <f t="shared" si="75"/>
        <v>#NUM!</v>
      </c>
      <c r="V244" s="141" t="e">
        <f t="shared" si="76"/>
        <v>#NUM!</v>
      </c>
      <c r="W244" s="158" t="e">
        <f t="shared" si="77"/>
        <v>#NUM!</v>
      </c>
      <c r="X244" s="158" t="e">
        <f t="shared" si="78"/>
        <v>#NUM!</v>
      </c>
      <c r="Y244" s="158" t="e">
        <f t="shared" si="79"/>
        <v>#NUM!</v>
      </c>
    </row>
    <row r="245" spans="1:25" ht="12.75">
      <c r="A245" s="155">
        <v>0</v>
      </c>
      <c r="B245" s="7">
        <f t="shared" si="83"/>
        <v>0</v>
      </c>
      <c r="C245" s="7" t="e">
        <f t="shared" si="65"/>
        <v>#NUM!</v>
      </c>
      <c r="D245" s="156" t="e">
        <f t="shared" si="84"/>
        <v>#NUM!</v>
      </c>
      <c r="E245" s="157">
        <f t="shared" si="80"/>
        <v>100</v>
      </c>
      <c r="F245" s="155">
        <f t="shared" si="66"/>
        <v>0</v>
      </c>
      <c r="G245" s="155"/>
      <c r="H245" s="161">
        <f t="shared" si="67"/>
        <v>0</v>
      </c>
      <c r="I245" s="155" t="e">
        <f t="shared" si="64"/>
        <v>#NUM!</v>
      </c>
      <c r="J245" s="158" t="e">
        <f t="shared" si="68"/>
        <v>#NUM!</v>
      </c>
      <c r="K245" s="158" t="e">
        <f t="shared" si="69"/>
        <v>#NUM!</v>
      </c>
      <c r="L245" s="158" t="e">
        <f t="shared" si="70"/>
        <v>#NUM!</v>
      </c>
      <c r="M245" s="179" t="e">
        <f t="shared" si="81"/>
        <v>#NUM!</v>
      </c>
      <c r="N245" s="155">
        <v>0</v>
      </c>
      <c r="O245" s="159">
        <f t="shared" si="82"/>
        <v>0</v>
      </c>
      <c r="Q245" s="155">
        <f t="shared" si="71"/>
        <v>0</v>
      </c>
      <c r="R245" s="158">
        <f t="shared" si="72"/>
        <v>0</v>
      </c>
      <c r="S245" s="158">
        <f t="shared" si="73"/>
        <v>0</v>
      </c>
      <c r="T245" s="158">
        <f t="shared" si="74"/>
        <v>0</v>
      </c>
      <c r="U245" s="63" t="e">
        <f t="shared" si="75"/>
        <v>#NUM!</v>
      </c>
      <c r="V245" s="141" t="e">
        <f t="shared" si="76"/>
        <v>#NUM!</v>
      </c>
      <c r="W245" s="158" t="e">
        <f t="shared" si="77"/>
        <v>#NUM!</v>
      </c>
      <c r="X245" s="158" t="e">
        <f t="shared" si="78"/>
        <v>#NUM!</v>
      </c>
      <c r="Y245" s="158" t="e">
        <f t="shared" si="79"/>
        <v>#NUM!</v>
      </c>
    </row>
    <row r="246" spans="1:25" ht="12.75">
      <c r="A246" s="155">
        <v>0</v>
      </c>
      <c r="B246" s="7">
        <f t="shared" si="83"/>
        <v>0</v>
      </c>
      <c r="C246" s="7" t="e">
        <f t="shared" si="65"/>
        <v>#NUM!</v>
      </c>
      <c r="D246" s="156" t="e">
        <f t="shared" si="84"/>
        <v>#NUM!</v>
      </c>
      <c r="E246" s="157">
        <f t="shared" si="80"/>
        <v>100</v>
      </c>
      <c r="F246" s="155">
        <f t="shared" si="66"/>
        <v>0</v>
      </c>
      <c r="G246" s="155"/>
      <c r="H246" s="161">
        <f t="shared" si="67"/>
        <v>0</v>
      </c>
      <c r="I246" s="155" t="e">
        <f t="shared" si="64"/>
        <v>#NUM!</v>
      </c>
      <c r="J246" s="158" t="e">
        <f t="shared" si="68"/>
        <v>#NUM!</v>
      </c>
      <c r="K246" s="158" t="e">
        <f t="shared" si="69"/>
        <v>#NUM!</v>
      </c>
      <c r="L246" s="158" t="e">
        <f t="shared" si="70"/>
        <v>#NUM!</v>
      </c>
      <c r="M246" s="179" t="e">
        <f t="shared" si="81"/>
        <v>#NUM!</v>
      </c>
      <c r="N246" s="155">
        <v>0</v>
      </c>
      <c r="O246" s="159">
        <f t="shared" si="82"/>
        <v>0</v>
      </c>
      <c r="Q246" s="155">
        <f t="shared" si="71"/>
        <v>0</v>
      </c>
      <c r="R246" s="158">
        <f t="shared" si="72"/>
        <v>0</v>
      </c>
      <c r="S246" s="158">
        <f t="shared" si="73"/>
        <v>0</v>
      </c>
      <c r="T246" s="158">
        <f t="shared" si="74"/>
        <v>0</v>
      </c>
      <c r="U246" s="63" t="e">
        <f t="shared" si="75"/>
        <v>#NUM!</v>
      </c>
      <c r="V246" s="141" t="e">
        <f t="shared" si="76"/>
        <v>#NUM!</v>
      </c>
      <c r="W246" s="158" t="e">
        <f t="shared" si="77"/>
        <v>#NUM!</v>
      </c>
      <c r="X246" s="158" t="e">
        <f t="shared" si="78"/>
        <v>#NUM!</v>
      </c>
      <c r="Y246" s="158" t="e">
        <f t="shared" si="79"/>
        <v>#NUM!</v>
      </c>
    </row>
    <row r="247" spans="1:25" ht="12.75">
      <c r="A247" s="155">
        <v>0</v>
      </c>
      <c r="B247" s="7">
        <f t="shared" si="83"/>
        <v>0</v>
      </c>
      <c r="C247" s="7" t="e">
        <f t="shared" si="65"/>
        <v>#NUM!</v>
      </c>
      <c r="D247" s="156" t="e">
        <f t="shared" si="84"/>
        <v>#NUM!</v>
      </c>
      <c r="E247" s="157">
        <f t="shared" si="80"/>
        <v>100</v>
      </c>
      <c r="F247" s="155">
        <f t="shared" si="66"/>
        <v>0</v>
      </c>
      <c r="G247" s="155"/>
      <c r="H247" s="161">
        <f t="shared" si="67"/>
        <v>0</v>
      </c>
      <c r="I247" s="155" t="e">
        <f t="shared" si="64"/>
        <v>#NUM!</v>
      </c>
      <c r="J247" s="158" t="e">
        <f t="shared" si="68"/>
        <v>#NUM!</v>
      </c>
      <c r="K247" s="158" t="e">
        <f t="shared" si="69"/>
        <v>#NUM!</v>
      </c>
      <c r="L247" s="158" t="e">
        <f t="shared" si="70"/>
        <v>#NUM!</v>
      </c>
      <c r="M247" s="179" t="e">
        <f t="shared" si="81"/>
        <v>#NUM!</v>
      </c>
      <c r="N247" s="155">
        <v>0</v>
      </c>
      <c r="O247" s="159">
        <f t="shared" si="82"/>
        <v>0</v>
      </c>
      <c r="Q247" s="155">
        <f t="shared" si="71"/>
        <v>0</v>
      </c>
      <c r="R247" s="158">
        <f t="shared" si="72"/>
        <v>0</v>
      </c>
      <c r="S247" s="158">
        <f t="shared" si="73"/>
        <v>0</v>
      </c>
      <c r="T247" s="158">
        <f t="shared" si="74"/>
        <v>0</v>
      </c>
      <c r="U247" s="63" t="e">
        <f t="shared" si="75"/>
        <v>#NUM!</v>
      </c>
      <c r="V247" s="141" t="e">
        <f t="shared" si="76"/>
        <v>#NUM!</v>
      </c>
      <c r="W247" s="158" t="e">
        <f t="shared" si="77"/>
        <v>#NUM!</v>
      </c>
      <c r="X247" s="158" t="e">
        <f t="shared" si="78"/>
        <v>#NUM!</v>
      </c>
      <c r="Y247" s="158" t="e">
        <f t="shared" si="79"/>
        <v>#NUM!</v>
      </c>
    </row>
    <row r="248" spans="1:25" ht="12.75">
      <c r="A248" s="155">
        <v>0</v>
      </c>
      <c r="B248" s="7">
        <f t="shared" si="83"/>
        <v>0</v>
      </c>
      <c r="C248" s="7" t="e">
        <f t="shared" si="65"/>
        <v>#NUM!</v>
      </c>
      <c r="D248" s="156" t="e">
        <f t="shared" si="84"/>
        <v>#NUM!</v>
      </c>
      <c r="E248" s="157">
        <f t="shared" si="80"/>
        <v>100</v>
      </c>
      <c r="F248" s="155">
        <f t="shared" si="66"/>
        <v>0</v>
      </c>
      <c r="G248" s="155"/>
      <c r="H248" s="161">
        <f t="shared" si="67"/>
        <v>0</v>
      </c>
      <c r="I248" s="155" t="e">
        <f t="shared" si="64"/>
        <v>#NUM!</v>
      </c>
      <c r="J248" s="158" t="e">
        <f t="shared" si="68"/>
        <v>#NUM!</v>
      </c>
      <c r="K248" s="158" t="e">
        <f t="shared" si="69"/>
        <v>#NUM!</v>
      </c>
      <c r="L248" s="158" t="e">
        <f t="shared" si="70"/>
        <v>#NUM!</v>
      </c>
      <c r="M248" s="179" t="e">
        <f t="shared" si="81"/>
        <v>#NUM!</v>
      </c>
      <c r="N248" s="155">
        <v>0</v>
      </c>
      <c r="O248" s="159">
        <f t="shared" si="82"/>
        <v>0</v>
      </c>
      <c r="Q248" s="155">
        <f t="shared" si="71"/>
        <v>0</v>
      </c>
      <c r="R248" s="158">
        <f t="shared" si="72"/>
        <v>0</v>
      </c>
      <c r="S248" s="158">
        <f t="shared" si="73"/>
        <v>0</v>
      </c>
      <c r="T248" s="158">
        <f t="shared" si="74"/>
        <v>0</v>
      </c>
      <c r="U248" s="63" t="e">
        <f t="shared" si="75"/>
        <v>#NUM!</v>
      </c>
      <c r="V248" s="141" t="e">
        <f t="shared" si="76"/>
        <v>#NUM!</v>
      </c>
      <c r="W248" s="158" t="e">
        <f t="shared" si="77"/>
        <v>#NUM!</v>
      </c>
      <c r="X248" s="158" t="e">
        <f t="shared" si="78"/>
        <v>#NUM!</v>
      </c>
      <c r="Y248" s="158" t="e">
        <f t="shared" si="79"/>
        <v>#NUM!</v>
      </c>
    </row>
    <row r="249" spans="1:25" ht="12.75">
      <c r="A249" s="155">
        <v>0</v>
      </c>
      <c r="B249" s="7">
        <f t="shared" si="83"/>
        <v>0</v>
      </c>
      <c r="C249" s="7" t="e">
        <f t="shared" si="65"/>
        <v>#NUM!</v>
      </c>
      <c r="D249" s="156" t="e">
        <f t="shared" si="84"/>
        <v>#NUM!</v>
      </c>
      <c r="E249" s="157">
        <f t="shared" si="80"/>
        <v>100</v>
      </c>
      <c r="F249" s="155">
        <f t="shared" si="66"/>
        <v>0</v>
      </c>
      <c r="G249" s="155"/>
      <c r="H249" s="161">
        <f t="shared" si="67"/>
        <v>0</v>
      </c>
      <c r="I249" s="155" t="e">
        <f t="shared" si="64"/>
        <v>#NUM!</v>
      </c>
      <c r="J249" s="158" t="e">
        <f t="shared" si="68"/>
        <v>#NUM!</v>
      </c>
      <c r="K249" s="158" t="e">
        <f t="shared" si="69"/>
        <v>#NUM!</v>
      </c>
      <c r="L249" s="158" t="e">
        <f t="shared" si="70"/>
        <v>#NUM!</v>
      </c>
      <c r="M249" s="179" t="e">
        <f t="shared" si="81"/>
        <v>#NUM!</v>
      </c>
      <c r="N249" s="155">
        <v>0</v>
      </c>
      <c r="O249" s="159">
        <f t="shared" si="82"/>
        <v>0</v>
      </c>
      <c r="Q249" s="155">
        <f t="shared" si="71"/>
        <v>0</v>
      </c>
      <c r="R249" s="158">
        <f t="shared" si="72"/>
        <v>0</v>
      </c>
      <c r="S249" s="158">
        <f t="shared" si="73"/>
        <v>0</v>
      </c>
      <c r="T249" s="158">
        <f t="shared" si="74"/>
        <v>0</v>
      </c>
      <c r="U249" s="63" t="e">
        <f t="shared" si="75"/>
        <v>#NUM!</v>
      </c>
      <c r="V249" s="141" t="e">
        <f t="shared" si="76"/>
        <v>#NUM!</v>
      </c>
      <c r="W249" s="158" t="e">
        <f t="shared" si="77"/>
        <v>#NUM!</v>
      </c>
      <c r="X249" s="158" t="e">
        <f t="shared" si="78"/>
        <v>#NUM!</v>
      </c>
      <c r="Y249" s="158" t="e">
        <f t="shared" si="79"/>
        <v>#NUM!</v>
      </c>
    </row>
    <row r="250" spans="1:25" ht="12.75">
      <c r="A250" s="155">
        <v>0</v>
      </c>
      <c r="B250" s="7">
        <f t="shared" si="83"/>
        <v>0</v>
      </c>
      <c r="C250" s="7" t="e">
        <f t="shared" si="65"/>
        <v>#NUM!</v>
      </c>
      <c r="D250" s="156" t="e">
        <f t="shared" si="84"/>
        <v>#NUM!</v>
      </c>
      <c r="E250" s="157">
        <f t="shared" si="80"/>
        <v>100</v>
      </c>
      <c r="F250" s="155">
        <f t="shared" si="66"/>
        <v>0</v>
      </c>
      <c r="G250" s="155"/>
      <c r="H250" s="161">
        <f t="shared" si="67"/>
        <v>0</v>
      </c>
      <c r="I250" s="155" t="e">
        <f t="shared" si="64"/>
        <v>#NUM!</v>
      </c>
      <c r="J250" s="158" t="e">
        <f t="shared" si="68"/>
        <v>#NUM!</v>
      </c>
      <c r="K250" s="158" t="e">
        <f t="shared" si="69"/>
        <v>#NUM!</v>
      </c>
      <c r="L250" s="158" t="e">
        <f t="shared" si="70"/>
        <v>#NUM!</v>
      </c>
      <c r="M250" s="179" t="e">
        <f t="shared" si="81"/>
        <v>#NUM!</v>
      </c>
      <c r="N250" s="155">
        <v>0</v>
      </c>
      <c r="O250" s="159">
        <f t="shared" si="82"/>
        <v>0</v>
      </c>
      <c r="Q250" s="155">
        <f t="shared" si="71"/>
        <v>0</v>
      </c>
      <c r="R250" s="158">
        <f t="shared" si="72"/>
        <v>0</v>
      </c>
      <c r="S250" s="158">
        <f t="shared" si="73"/>
        <v>0</v>
      </c>
      <c r="T250" s="158">
        <f t="shared" si="74"/>
        <v>0</v>
      </c>
      <c r="U250" s="63" t="e">
        <f t="shared" si="75"/>
        <v>#NUM!</v>
      </c>
      <c r="V250" s="141" t="e">
        <f t="shared" si="76"/>
        <v>#NUM!</v>
      </c>
      <c r="W250" s="158" t="e">
        <f t="shared" si="77"/>
        <v>#NUM!</v>
      </c>
      <c r="X250" s="158" t="e">
        <f t="shared" si="78"/>
        <v>#NUM!</v>
      </c>
      <c r="Y250" s="158" t="e">
        <f t="shared" si="79"/>
        <v>#NUM!</v>
      </c>
    </row>
  </sheetData>
  <sheetProtection/>
  <mergeCells count="7">
    <mergeCell ref="BV20:BZ20"/>
    <mergeCell ref="BL18:BV18"/>
    <mergeCell ref="AB20:AF20"/>
    <mergeCell ref="I25:L25"/>
    <mergeCell ref="Q25:T25"/>
    <mergeCell ref="U24:Y24"/>
    <mergeCell ref="U25:Y25"/>
  </mergeCells>
  <printOptions/>
  <pageMargins left="0.35433070866141736" right="0.35433070866141736" top="0.5905511811023623" bottom="0.7874015748031497" header="0.5118110236220472" footer="0.5118110236220472"/>
  <pageSetup horizontalDpi="300" verticalDpi="300" orientation="portrait" paperSize="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E-mail: s.blott@kpal.co.uk</Manager>
  <Company>Kenneth Pye Associates Ltd., Crowthorne Enterprise Centre, Old Wokingham Road, Crowthorne, RG45 6AW,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GRADISTAT v 8.0</dc:title>
  <dc:subject>Grain Size Analysis</dc:subject>
  <dc:creator>Simon Blott</dc:creator>
  <cp:keywords>Grain size, unconsolidated sediments, statistics</cp:keywords>
  <dc:description>A grain size distribution and statistics package for the analysis of unconsolidated sediments by sieving or laser granulometer.</dc:description>
  <cp:lastModifiedBy>m161565</cp:lastModifiedBy>
  <cp:lastPrinted>2009-09-18T12:53:01Z</cp:lastPrinted>
  <dcterms:created xsi:type="dcterms:W3CDTF">1998-11-28T16:31:54Z</dcterms:created>
  <dcterms:modified xsi:type="dcterms:W3CDTF">2016-07-29T09:39:03Z</dcterms:modified>
  <cp:category>Research</cp:category>
  <cp:version/>
  <cp:contentType/>
  <cp:contentStatus/>
</cp:coreProperties>
</file>